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4"/>
  </bookViews>
  <sheets>
    <sheet name="29.04.11" sheetId="1" r:id="rId1"/>
    <sheet name="01.11.2011" sheetId="2" r:id="rId2"/>
    <sheet name="переименовать доходы-расходы" sheetId="3" r:id="rId3"/>
    <sheet name="01.04.11" sheetId="4" r:id="rId4"/>
    <sheet name="01.11.2011 (2)" sheetId="5" r:id="rId5"/>
    <sheet name="01.11.2011 (3)" sheetId="6" r:id="rId6"/>
  </sheets>
  <definedNames>
    <definedName name="_xlnm.Print_Area" localSheetId="3">'01.04.11'!$C$2:$O$35</definedName>
    <definedName name="_xlnm.Print_Area" localSheetId="0">'29.04.11'!$A$2:$M$33</definedName>
  </definedNames>
  <calcPr fullCalcOnLoad="1"/>
</workbook>
</file>

<file path=xl/sharedStrings.xml><?xml version="1.0" encoding="utf-8"?>
<sst xmlns="http://schemas.openxmlformats.org/spreadsheetml/2006/main" count="258" uniqueCount="92">
  <si>
    <t xml:space="preserve">Председатель правления _____________ В. П.  Шеин </t>
  </si>
  <si>
    <t>ШТАТНОЕ РАСПИСАНИЕ аппарата управления, производственного персонала товарищества собственников</t>
  </si>
  <si>
    <t xml:space="preserve">для </t>
  </si>
  <si>
    <t>обслуживающего персонала</t>
  </si>
  <si>
    <t>рабочих по к/у</t>
  </si>
  <si>
    <t>рублей</t>
  </si>
  <si>
    <t xml:space="preserve">Тарифная ставка первого разряда: для   </t>
  </si>
  <si>
    <t>аппарата управления</t>
  </si>
  <si>
    <t>Наименование подразделений, должностей</t>
  </si>
  <si>
    <t>Квалиф разряд</t>
  </si>
  <si>
    <t>Тарифный коэффиц</t>
  </si>
  <si>
    <t>месячный тарифн. Оклад</t>
  </si>
  <si>
    <t>За ответ. и рук-во</t>
  </si>
  <si>
    <t>За специф.</t>
  </si>
  <si>
    <t>За расш. з/обслуж.</t>
  </si>
  <si>
    <t>За разрыв раб. Вр.</t>
  </si>
  <si>
    <t>За работу в хол. Вр</t>
  </si>
  <si>
    <t>За работу по контр.</t>
  </si>
  <si>
    <t>Должн. Оклад</t>
  </si>
  <si>
    <t>Примечание с выполн. Показ. Прем.</t>
  </si>
  <si>
    <t>Нагрузка</t>
  </si>
  <si>
    <t>Управляющий ТС</t>
  </si>
  <si>
    <t>Гл. бухгалтер</t>
  </si>
  <si>
    <t>Паспортист</t>
  </si>
  <si>
    <t>2. Обслуживающий персонал</t>
  </si>
  <si>
    <t>Рабочий по к/у</t>
  </si>
  <si>
    <t>3. Текущий ремонт</t>
  </si>
  <si>
    <t>Рабочий ТР</t>
  </si>
  <si>
    <t>Слесарь -сантехник</t>
  </si>
  <si>
    <t>Электромонтер</t>
  </si>
  <si>
    <t>Итого</t>
  </si>
  <si>
    <t>1. Аппарат управления</t>
  </si>
  <si>
    <t>Гл. инженер</t>
  </si>
  <si>
    <t>жилых домов № 34, №34, № 36 и №38 по ул. Есенина вводится с 1 января 2011 года</t>
  </si>
  <si>
    <t>Прим.: надбавка за работу в холодное время года действует в течение нояб. - марта; надбавка за расш. з/ обслуживания дейсвует в течении апреля -октября.</t>
  </si>
  <si>
    <t>"29" апреля 2011 г.</t>
  </si>
  <si>
    <t>"01" НОЯБРЯ 2011 г.</t>
  </si>
  <si>
    <t>итого:</t>
  </si>
  <si>
    <t xml:space="preserve">Примечание </t>
  </si>
  <si>
    <t>За сложность и напряженность</t>
  </si>
  <si>
    <t>УТВЕРЖДАЮ</t>
  </si>
  <si>
    <t>ЖД 30,34,36,38 по ул.Есенина</t>
  </si>
  <si>
    <t>№ п/п</t>
  </si>
  <si>
    <t>Наименование структурных подразделений и должностей служащих (профессий рабочих)</t>
  </si>
  <si>
    <t>Тарифные разряды по ЕТС</t>
  </si>
  <si>
    <t>Тарифные коэффициенты по ЕТС</t>
  </si>
  <si>
    <t>Тарифный оклад  (ставка) по ЕТС</t>
  </si>
  <si>
    <t xml:space="preserve"> за сложность и напряженность работы</t>
  </si>
  <si>
    <t>за ответственность и руководство</t>
  </si>
  <si>
    <t>Повышение по контракту на соновании Декрета №29</t>
  </si>
  <si>
    <t>Должностной оклад ( тарифная ставка)</t>
  </si>
  <si>
    <t>Вводится в действие с 01.11.2011</t>
  </si>
  <si>
    <t>___________________</t>
  </si>
  <si>
    <t>"____" ______________2011 г.</t>
  </si>
  <si>
    <t xml:space="preserve">Тарифная ставка 1-го разряда </t>
  </si>
  <si>
    <t>АУП</t>
  </si>
  <si>
    <t>Месячный фонд заработной платы</t>
  </si>
  <si>
    <t>ШТАТНОЕ РАСПИСАНИЕ</t>
  </si>
  <si>
    <t xml:space="preserve">Доплаты, надбавки </t>
  </si>
  <si>
    <t>за продолжительность непрерывной работы ( стаж работы)10%</t>
  </si>
  <si>
    <t>Итого стимулирующие выплаты</t>
  </si>
  <si>
    <t>произв.персонал</t>
  </si>
  <si>
    <t>за расширение зоны обслуживания 50%</t>
  </si>
  <si>
    <t>К-во единиц</t>
  </si>
  <si>
    <t>всего:</t>
  </si>
  <si>
    <t>работников ТС ЖД №№30,34,36,38 по ул.Есенина</t>
  </si>
  <si>
    <t>ТС ЖД №№30,34,36,38 по ул.Есенина</t>
  </si>
  <si>
    <t>Техническое обслуживание</t>
  </si>
  <si>
    <t>Составил: главный бухгалтер</t>
  </si>
  <si>
    <t>Председатель ТС</t>
  </si>
  <si>
    <t>Шеин В.П.</t>
  </si>
  <si>
    <t>юр.лиц</t>
  </si>
  <si>
    <t>Отопление (гос-с/б)</t>
  </si>
  <si>
    <t>Прочие (пеня, проценты)</t>
  </si>
  <si>
    <t>Итого:</t>
  </si>
  <si>
    <t xml:space="preserve">Заработная плата </t>
  </si>
  <si>
    <t>Отчисления от заработной платы (34%)</t>
  </si>
  <si>
    <t>Прочие (материалы,</t>
  </si>
  <si>
    <t>ДОХОДЫ за октябрь</t>
  </si>
  <si>
    <t xml:space="preserve">РАСХОДЫ </t>
  </si>
  <si>
    <t>Финансовый результат</t>
  </si>
  <si>
    <t>утвержденная решением правления ТС</t>
  </si>
  <si>
    <t>Штат в количестве _13__ единиц</t>
  </si>
  <si>
    <t>29.24.</t>
  </si>
  <si>
    <t>Рабочий текущ.рем.</t>
  </si>
  <si>
    <t>всего ФЗП:</t>
  </si>
  <si>
    <t>работников  ТС ЖД 30,34,36,38 по улице Есенина</t>
  </si>
  <si>
    <r>
      <t xml:space="preserve">Штат в количестве </t>
    </r>
    <r>
      <rPr>
        <u val="single"/>
        <sz val="11"/>
        <color indexed="8"/>
        <rFont val="Calibri"/>
        <family val="2"/>
      </rPr>
      <t xml:space="preserve">_11,5_ </t>
    </r>
    <r>
      <rPr>
        <sz val="11"/>
        <color theme="1"/>
        <rFont val="Calibri"/>
        <family val="2"/>
      </rPr>
      <t>единиц</t>
    </r>
  </si>
  <si>
    <t>Председатель правления ТС</t>
  </si>
  <si>
    <t>"____" ___________________2011 г.</t>
  </si>
  <si>
    <t>Главный бухгалтер       _______________</t>
  </si>
  <si>
    <t>Месячная фонд заработной платы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</si>
</sst>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9" fontId="36" fillId="0" borderId="10" xfId="0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vertical="center" textRotation="90" wrapText="1"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5" fontId="38" fillId="0" borderId="0" xfId="42" applyNumberFormat="1" applyFont="1" applyAlignment="1">
      <alignment/>
    </xf>
    <xf numFmtId="165" fontId="38" fillId="0" borderId="0" xfId="0" applyNumberFormat="1" applyFont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32.00390625" style="0" customWidth="1"/>
    <col min="2" max="2" width="9.140625" style="6" customWidth="1"/>
    <col min="4" max="4" width="10.140625" style="0" customWidth="1"/>
    <col min="5" max="5" width="9.8515625" style="0" customWidth="1"/>
    <col min="11" max="11" width="10.28125" style="0" customWidth="1"/>
    <col min="12" max="12" width="11.7109375" style="0" customWidth="1"/>
    <col min="13" max="13" width="11.00390625" style="0" customWidth="1"/>
  </cols>
  <sheetData>
    <row r="2" ht="15">
      <c r="I2" t="s">
        <v>0</v>
      </c>
    </row>
    <row r="4" ht="15">
      <c r="J4" t="s">
        <v>35</v>
      </c>
    </row>
    <row r="6" ht="15">
      <c r="A6" t="s">
        <v>1</v>
      </c>
    </row>
    <row r="7" ht="15">
      <c r="A7" t="s">
        <v>33</v>
      </c>
    </row>
    <row r="8" spans="1:9" ht="15">
      <c r="A8" s="2" t="s">
        <v>6</v>
      </c>
      <c r="E8" t="s">
        <v>7</v>
      </c>
      <c r="H8">
        <v>141800</v>
      </c>
      <c r="I8" t="s">
        <v>5</v>
      </c>
    </row>
    <row r="9" spans="4:9" ht="15">
      <c r="D9" s="1" t="s">
        <v>2</v>
      </c>
      <c r="E9" t="s">
        <v>3</v>
      </c>
      <c r="H9">
        <v>232900</v>
      </c>
      <c r="I9" t="s">
        <v>5</v>
      </c>
    </row>
    <row r="10" spans="4:9" ht="15">
      <c r="D10" s="1" t="s">
        <v>2</v>
      </c>
      <c r="E10" t="s">
        <v>4</v>
      </c>
      <c r="H10">
        <v>193400</v>
      </c>
      <c r="I10" t="s">
        <v>5</v>
      </c>
    </row>
    <row r="12" spans="1:13" ht="75.75" customHeight="1">
      <c r="A12" s="3" t="s">
        <v>8</v>
      </c>
      <c r="B12" s="3" t="s">
        <v>9</v>
      </c>
      <c r="C12" s="3" t="s">
        <v>20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</row>
    <row r="13" spans="1:13" ht="1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5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 t="e">
        <f>L15+L16+L17+L18</f>
        <v>#VALUE!</v>
      </c>
      <c r="M14" s="7">
        <f>M15+M16+M17+M18</f>
        <v>6088750</v>
      </c>
    </row>
    <row r="15" spans="1:13" ht="15">
      <c r="A15" s="4" t="s">
        <v>21</v>
      </c>
      <c r="B15" s="7">
        <v>17</v>
      </c>
      <c r="C15" s="7">
        <v>1</v>
      </c>
      <c r="D15" s="7">
        <v>3.98</v>
      </c>
      <c r="E15" s="7">
        <v>564364</v>
      </c>
      <c r="F15" s="7">
        <v>282182</v>
      </c>
      <c r="G15" s="7"/>
      <c r="H15" s="7"/>
      <c r="I15" s="7"/>
      <c r="J15" s="7"/>
      <c r="K15" s="7">
        <v>282182</v>
      </c>
      <c r="L15" s="7">
        <f>E15+F15+K15</f>
        <v>1128728</v>
      </c>
      <c r="M15" s="7">
        <v>2031710</v>
      </c>
    </row>
    <row r="16" spans="1:13" ht="15">
      <c r="A16" s="4" t="s">
        <v>22</v>
      </c>
      <c r="B16" s="7">
        <v>16</v>
      </c>
      <c r="C16" s="7">
        <v>1</v>
      </c>
      <c r="D16" s="7">
        <v>3.72</v>
      </c>
      <c r="E16" s="7">
        <v>527496</v>
      </c>
      <c r="F16" s="7">
        <v>263748</v>
      </c>
      <c r="G16" s="7"/>
      <c r="H16" s="7"/>
      <c r="I16" s="7"/>
      <c r="J16" s="7"/>
      <c r="K16" s="7">
        <v>263748</v>
      </c>
      <c r="L16" s="7">
        <f>E16+F16+K16</f>
        <v>1054992</v>
      </c>
      <c r="M16" s="7">
        <v>1898986</v>
      </c>
    </row>
    <row r="17" spans="1:13" ht="15">
      <c r="A17" s="4" t="s">
        <v>32</v>
      </c>
      <c r="B17" s="7">
        <v>16</v>
      </c>
      <c r="C17" s="7">
        <v>1</v>
      </c>
      <c r="D17" s="7">
        <v>3.72</v>
      </c>
      <c r="E17" s="7">
        <v>527496</v>
      </c>
      <c r="F17" s="7" t="s">
        <v>83</v>
      </c>
      <c r="G17" s="7"/>
      <c r="H17" s="7"/>
      <c r="I17" s="7"/>
      <c r="J17" s="7"/>
      <c r="K17" s="7">
        <v>263748</v>
      </c>
      <c r="L17" s="7" t="e">
        <f>E17+F17+K17</f>
        <v>#VALUE!</v>
      </c>
      <c r="M17" s="7">
        <v>1898986</v>
      </c>
    </row>
    <row r="18" spans="1:13" ht="15">
      <c r="A18" s="4" t="s">
        <v>23</v>
      </c>
      <c r="B18" s="7">
        <v>7</v>
      </c>
      <c r="C18" s="7">
        <v>0.25</v>
      </c>
      <c r="D18" s="7">
        <v>2.03</v>
      </c>
      <c r="E18" s="7">
        <v>71963</v>
      </c>
      <c r="F18" s="7">
        <v>35982</v>
      </c>
      <c r="G18" s="7"/>
      <c r="H18" s="7"/>
      <c r="I18" s="7"/>
      <c r="J18" s="7"/>
      <c r="K18" s="7">
        <v>35982</v>
      </c>
      <c r="L18" s="7">
        <f>E18+F18+K18</f>
        <v>143927</v>
      </c>
      <c r="M18" s="7">
        <v>259068</v>
      </c>
    </row>
    <row r="19" spans="1:13" ht="15">
      <c r="A19" s="5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L20+L21+L22+L23+L24+L25</f>
        <v>3916350</v>
      </c>
      <c r="M19" s="7">
        <f>M20+M21+M22+M23+M24+M25</f>
        <v>5221798</v>
      </c>
    </row>
    <row r="20" spans="1:13" ht="15">
      <c r="A20" s="4" t="s">
        <v>25</v>
      </c>
      <c r="B20" s="7">
        <v>3</v>
      </c>
      <c r="C20" s="7">
        <v>1</v>
      </c>
      <c r="D20" s="7">
        <v>1.35</v>
      </c>
      <c r="E20" s="7">
        <v>261090</v>
      </c>
      <c r="F20" s="7"/>
      <c r="G20" s="7">
        <v>78327</v>
      </c>
      <c r="H20" s="7">
        <v>78327</v>
      </c>
      <c r="I20" s="7">
        <v>130545</v>
      </c>
      <c r="J20" s="7">
        <v>78327</v>
      </c>
      <c r="K20" s="7">
        <v>104436</v>
      </c>
      <c r="L20" s="7">
        <f>E20+G20+I20+J20+K20</f>
        <v>652725</v>
      </c>
      <c r="M20" s="7">
        <v>848542</v>
      </c>
    </row>
    <row r="21" spans="1:13" ht="15">
      <c r="A21" s="4" t="s">
        <v>25</v>
      </c>
      <c r="B21" s="7">
        <v>3</v>
      </c>
      <c r="C21" s="7">
        <v>1</v>
      </c>
      <c r="D21" s="7">
        <v>1.35</v>
      </c>
      <c r="E21" s="7">
        <v>261090</v>
      </c>
      <c r="F21" s="7"/>
      <c r="G21" s="7">
        <v>78327</v>
      </c>
      <c r="H21" s="7">
        <v>78327</v>
      </c>
      <c r="I21" s="7">
        <v>130545</v>
      </c>
      <c r="J21" s="7">
        <v>78327</v>
      </c>
      <c r="K21" s="7">
        <v>104436</v>
      </c>
      <c r="L21" s="7">
        <f>E21+G21+I21+J21+K21</f>
        <v>652725</v>
      </c>
      <c r="M21" s="7">
        <v>848542</v>
      </c>
    </row>
    <row r="22" spans="1:13" ht="15">
      <c r="A22" s="4" t="s">
        <v>25</v>
      </c>
      <c r="B22" s="7">
        <v>3</v>
      </c>
      <c r="C22" s="7">
        <v>1</v>
      </c>
      <c r="D22" s="7">
        <v>1.35</v>
      </c>
      <c r="E22" s="7">
        <v>261090</v>
      </c>
      <c r="F22" s="7"/>
      <c r="G22" s="7">
        <v>78327</v>
      </c>
      <c r="H22" s="7">
        <v>78327</v>
      </c>
      <c r="I22" s="7">
        <v>130545</v>
      </c>
      <c r="J22" s="7">
        <v>78327</v>
      </c>
      <c r="K22" s="7">
        <v>104436</v>
      </c>
      <c r="L22" s="7">
        <f>E22+G22+I22+J22+K22</f>
        <v>652725</v>
      </c>
      <c r="M22" s="7">
        <v>848542</v>
      </c>
    </row>
    <row r="23" spans="1:13" ht="15">
      <c r="A23" s="4" t="s">
        <v>25</v>
      </c>
      <c r="B23" s="7">
        <v>3</v>
      </c>
      <c r="C23" s="7">
        <v>1</v>
      </c>
      <c r="D23" s="7">
        <v>1.35</v>
      </c>
      <c r="E23" s="7">
        <v>261090</v>
      </c>
      <c r="F23" s="7"/>
      <c r="G23" s="7">
        <v>78327</v>
      </c>
      <c r="H23" s="7">
        <v>78327</v>
      </c>
      <c r="I23" s="7">
        <v>130545</v>
      </c>
      <c r="J23" s="7">
        <v>78327</v>
      </c>
      <c r="K23" s="7">
        <v>104436</v>
      </c>
      <c r="L23" s="7">
        <f>E23+G23+I23+J23+K23</f>
        <v>652725</v>
      </c>
      <c r="M23" s="7">
        <v>848542</v>
      </c>
    </row>
    <row r="24" spans="1:13" ht="15">
      <c r="A24" s="4" t="s">
        <v>25</v>
      </c>
      <c r="B24" s="7">
        <v>3</v>
      </c>
      <c r="C24" s="7">
        <v>1</v>
      </c>
      <c r="D24" s="7">
        <v>1.35</v>
      </c>
      <c r="E24" s="7">
        <v>261090</v>
      </c>
      <c r="F24" s="7"/>
      <c r="G24" s="7">
        <v>78327</v>
      </c>
      <c r="H24" s="7">
        <v>78327</v>
      </c>
      <c r="I24" s="7">
        <v>130545</v>
      </c>
      <c r="J24" s="7">
        <v>78327</v>
      </c>
      <c r="K24" s="7">
        <v>104436</v>
      </c>
      <c r="L24" s="7">
        <f>E24+G24+I24+J24+K24</f>
        <v>652725</v>
      </c>
      <c r="M24" s="7">
        <v>913815</v>
      </c>
    </row>
    <row r="25" spans="1:13" ht="15">
      <c r="A25" s="4" t="s">
        <v>25</v>
      </c>
      <c r="B25" s="7">
        <v>3</v>
      </c>
      <c r="C25" s="7">
        <v>1</v>
      </c>
      <c r="D25" s="7">
        <v>1.35</v>
      </c>
      <c r="E25" s="7">
        <v>261090</v>
      </c>
      <c r="F25" s="7"/>
      <c r="G25" s="7">
        <v>78327</v>
      </c>
      <c r="H25" s="7">
        <v>78327</v>
      </c>
      <c r="I25" s="7">
        <v>130545</v>
      </c>
      <c r="J25" s="7">
        <v>78327</v>
      </c>
      <c r="K25" s="7">
        <v>104436</v>
      </c>
      <c r="L25" s="7">
        <f>E25+G25+I25+J25+K25</f>
        <v>652725</v>
      </c>
      <c r="M25" s="7">
        <v>913815</v>
      </c>
    </row>
    <row r="26" spans="1:13" ht="15">
      <c r="A26" s="5" t="s"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>
        <f>L27+L28+L29+L30</f>
        <v>2582915</v>
      </c>
      <c r="M26" s="7">
        <f>M27+M28+M29+M30</f>
        <v>3767471</v>
      </c>
    </row>
    <row r="27" spans="1:13" ht="15">
      <c r="A27" s="4" t="s">
        <v>27</v>
      </c>
      <c r="B27" s="7">
        <v>3</v>
      </c>
      <c r="C27" s="7">
        <v>1</v>
      </c>
      <c r="D27" s="7">
        <v>1.35</v>
      </c>
      <c r="E27" s="7">
        <v>314415</v>
      </c>
      <c r="F27" s="7">
        <v>62883</v>
      </c>
      <c r="G27" s="7"/>
      <c r="H27" s="7"/>
      <c r="I27" s="7"/>
      <c r="J27" s="7"/>
      <c r="K27" s="7">
        <v>157207</v>
      </c>
      <c r="L27" s="7">
        <v>534505</v>
      </c>
      <c r="M27" s="7">
        <v>694856</v>
      </c>
    </row>
    <row r="28" spans="1:13" ht="15">
      <c r="A28" s="4" t="s">
        <v>28</v>
      </c>
      <c r="B28" s="7">
        <v>3</v>
      </c>
      <c r="C28" s="7">
        <v>1</v>
      </c>
      <c r="D28" s="7">
        <v>1.35</v>
      </c>
      <c r="E28" s="7">
        <v>345856</v>
      </c>
      <c r="F28" s="7">
        <v>138342</v>
      </c>
      <c r="G28" s="7"/>
      <c r="H28" s="7">
        <v>172928</v>
      </c>
      <c r="I28" s="7"/>
      <c r="J28" s="7"/>
      <c r="K28" s="7">
        <v>172928</v>
      </c>
      <c r="L28" s="7">
        <v>830054</v>
      </c>
      <c r="M28" s="7">
        <v>1245081</v>
      </c>
    </row>
    <row r="29" spans="1:13" ht="15">
      <c r="A29" s="4" t="s">
        <v>29</v>
      </c>
      <c r="B29" s="7">
        <v>3</v>
      </c>
      <c r="C29" s="7">
        <v>1</v>
      </c>
      <c r="D29" s="7">
        <v>1.35</v>
      </c>
      <c r="E29" s="7">
        <v>314415</v>
      </c>
      <c r="F29" s="7">
        <v>157207</v>
      </c>
      <c r="G29" s="7"/>
      <c r="H29" s="7">
        <v>157207</v>
      </c>
      <c r="I29" s="7"/>
      <c r="J29" s="7"/>
      <c r="K29" s="7">
        <v>157207</v>
      </c>
      <c r="L29" s="7">
        <v>786036</v>
      </c>
      <c r="M29" s="7">
        <v>1179054</v>
      </c>
    </row>
    <row r="30" spans="1:13" ht="15">
      <c r="A30" s="4" t="s">
        <v>28</v>
      </c>
      <c r="B30" s="7">
        <v>3</v>
      </c>
      <c r="C30" s="7">
        <v>0.5</v>
      </c>
      <c r="D30" s="7">
        <v>1.35</v>
      </c>
      <c r="E30" s="7">
        <v>172928</v>
      </c>
      <c r="F30" s="7">
        <v>86464</v>
      </c>
      <c r="G30" s="7"/>
      <c r="H30" s="7">
        <v>86464</v>
      </c>
      <c r="I30" s="7"/>
      <c r="J30" s="7"/>
      <c r="K30" s="7">
        <v>86464</v>
      </c>
      <c r="L30" s="7">
        <v>432320</v>
      </c>
      <c r="M30" s="7">
        <v>648480</v>
      </c>
    </row>
    <row r="31" spans="1:13" ht="15">
      <c r="A31" s="4"/>
      <c r="B31" s="7"/>
      <c r="C31" s="7"/>
      <c r="D31" s="7"/>
      <c r="E31" s="7"/>
      <c r="F31" s="10">
        <v>0.5</v>
      </c>
      <c r="G31" s="7"/>
      <c r="H31" s="7"/>
      <c r="I31" s="7"/>
      <c r="J31" s="7"/>
      <c r="K31" s="7"/>
      <c r="L31" s="7"/>
      <c r="M31" s="7"/>
    </row>
    <row r="32" spans="1:13" ht="15">
      <c r="A32" s="5" t="s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 t="e">
        <f>L26+L19+L14</f>
        <v>#VALUE!</v>
      </c>
      <c r="M32" s="7">
        <f>M26+M19+M14</f>
        <v>15078019</v>
      </c>
    </row>
    <row r="33" ht="15">
      <c r="A33" t="s">
        <v>34</v>
      </c>
    </row>
    <row r="34" spans="1:13" ht="1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sheetProtection/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0"/>
  <sheetViews>
    <sheetView zoomScalePageLayoutView="0" workbookViewId="0" topLeftCell="A7">
      <selection activeCell="N35" sqref="N35"/>
    </sheetView>
  </sheetViews>
  <sheetFormatPr defaultColWidth="9.140625" defaultRowHeight="15"/>
  <cols>
    <col min="1" max="1" width="5.140625" style="0" customWidth="1"/>
    <col min="2" max="2" width="20.8515625" style="0" customWidth="1"/>
    <col min="3" max="3" width="6.7109375" style="0" customWidth="1"/>
    <col min="14" max="14" width="15.7109375" style="0" bestFit="1" customWidth="1"/>
  </cols>
  <sheetData>
    <row r="1" ht="15">
      <c r="I1" t="s">
        <v>40</v>
      </c>
    </row>
    <row r="2" ht="15">
      <c r="I2" t="s">
        <v>82</v>
      </c>
    </row>
    <row r="3" ht="15">
      <c r="I3" t="s">
        <v>69</v>
      </c>
    </row>
    <row r="4" ht="15">
      <c r="I4" t="s">
        <v>41</v>
      </c>
    </row>
    <row r="5" spans="9:11" ht="15">
      <c r="I5" t="s">
        <v>52</v>
      </c>
      <c r="K5" t="s">
        <v>70</v>
      </c>
    </row>
    <row r="6" ht="15">
      <c r="I6" t="s">
        <v>53</v>
      </c>
    </row>
    <row r="8" spans="3:8" ht="15">
      <c r="C8" s="27" t="s">
        <v>57</v>
      </c>
      <c r="D8" s="27"/>
      <c r="E8" s="27"/>
      <c r="F8" s="27"/>
      <c r="G8" s="27"/>
      <c r="H8" s="6"/>
    </row>
    <row r="9" spans="3:9" ht="15">
      <c r="C9" s="28" t="s">
        <v>65</v>
      </c>
      <c r="D9" s="28"/>
      <c r="E9" s="28"/>
      <c r="F9" s="28"/>
      <c r="G9" s="28"/>
      <c r="H9" s="28"/>
      <c r="I9" s="28"/>
    </row>
    <row r="10" spans="4:9" ht="15">
      <c r="D10" t="s">
        <v>81</v>
      </c>
      <c r="I10" t="s">
        <v>51</v>
      </c>
    </row>
    <row r="11" spans="9:14" ht="15">
      <c r="I11" t="s">
        <v>54</v>
      </c>
      <c r="L11" t="s">
        <v>55</v>
      </c>
      <c r="N11">
        <v>295000</v>
      </c>
    </row>
    <row r="12" spans="9:14" ht="15">
      <c r="I12" t="s">
        <v>54</v>
      </c>
      <c r="L12" t="s">
        <v>61</v>
      </c>
      <c r="N12">
        <v>621000</v>
      </c>
    </row>
    <row r="13" spans="1:14" ht="60.75" customHeight="1">
      <c r="A13" s="29" t="s">
        <v>42</v>
      </c>
      <c r="B13" s="29" t="s">
        <v>43</v>
      </c>
      <c r="C13" s="29" t="s">
        <v>63</v>
      </c>
      <c r="D13" s="29" t="s">
        <v>44</v>
      </c>
      <c r="E13" s="29" t="s">
        <v>45</v>
      </c>
      <c r="F13" s="29" t="s">
        <v>46</v>
      </c>
      <c r="G13" s="29" t="s">
        <v>49</v>
      </c>
      <c r="H13" s="29" t="s">
        <v>50</v>
      </c>
      <c r="I13" s="31" t="s">
        <v>58</v>
      </c>
      <c r="J13" s="32"/>
      <c r="K13" s="32"/>
      <c r="L13" s="33"/>
      <c r="M13" s="29" t="s">
        <v>60</v>
      </c>
      <c r="N13" s="29" t="s">
        <v>56</v>
      </c>
    </row>
    <row r="14" spans="1:14" ht="160.5" customHeight="1">
      <c r="A14" s="30"/>
      <c r="B14" s="30"/>
      <c r="C14" s="30"/>
      <c r="D14" s="30"/>
      <c r="E14" s="30"/>
      <c r="F14" s="30"/>
      <c r="G14" s="30"/>
      <c r="H14" s="30"/>
      <c r="I14" s="15" t="s">
        <v>47</v>
      </c>
      <c r="J14" s="15" t="s">
        <v>48</v>
      </c>
      <c r="K14" s="14" t="s">
        <v>59</v>
      </c>
      <c r="L14" s="13" t="s">
        <v>62</v>
      </c>
      <c r="M14" s="30"/>
      <c r="N14" s="30"/>
    </row>
    <row r="15" spans="1:14" ht="15">
      <c r="A15" s="4"/>
      <c r="B15" s="5" t="s">
        <v>31</v>
      </c>
      <c r="C15" s="4"/>
      <c r="D15" s="4"/>
      <c r="E15" s="4">
        <v>295000</v>
      </c>
      <c r="F15" s="4"/>
      <c r="G15" s="16">
        <v>0.5</v>
      </c>
      <c r="H15" s="4"/>
      <c r="I15" s="4"/>
      <c r="J15" s="4"/>
      <c r="K15" s="4"/>
      <c r="L15" s="4"/>
      <c r="M15" s="4"/>
      <c r="N15" s="4"/>
    </row>
    <row r="16" spans="1:14" ht="15">
      <c r="A16" s="4">
        <v>1</v>
      </c>
      <c r="B16" s="4" t="s">
        <v>21</v>
      </c>
      <c r="C16" s="4">
        <v>1</v>
      </c>
      <c r="D16" s="4">
        <v>17</v>
      </c>
      <c r="E16" s="4">
        <v>3.98</v>
      </c>
      <c r="F16" s="4">
        <f>E16*N11</f>
        <v>1174100</v>
      </c>
      <c r="G16" s="4">
        <f>F16*0.5</f>
        <v>587050</v>
      </c>
      <c r="H16" s="4">
        <f>F16+G16</f>
        <v>1761150</v>
      </c>
      <c r="I16" s="4"/>
      <c r="J16" s="4">
        <f>H16*0.5</f>
        <v>880575</v>
      </c>
      <c r="K16" s="4"/>
      <c r="L16" s="4"/>
      <c r="M16" s="4">
        <f>I16+J16+K16+L16</f>
        <v>880575</v>
      </c>
      <c r="N16" s="11">
        <f>H16+M16</f>
        <v>2641725</v>
      </c>
    </row>
    <row r="17" spans="1:14" ht="15">
      <c r="A17" s="4">
        <v>2</v>
      </c>
      <c r="B17" s="4" t="s">
        <v>22</v>
      </c>
      <c r="C17" s="4">
        <v>1</v>
      </c>
      <c r="D17" s="4">
        <v>16</v>
      </c>
      <c r="E17" s="4">
        <v>3.72</v>
      </c>
      <c r="F17" s="4">
        <f>E17*N11</f>
        <v>1097400</v>
      </c>
      <c r="G17" s="4">
        <f>F17*0.5</f>
        <v>548700</v>
      </c>
      <c r="H17" s="4">
        <f>F17+G17</f>
        <v>1646100</v>
      </c>
      <c r="I17" s="4">
        <f>H17*0.5</f>
        <v>823050</v>
      </c>
      <c r="J17" s="4"/>
      <c r="K17" s="4"/>
      <c r="L17" s="4"/>
      <c r="M17" s="4">
        <f>I17+J17+K17+L17</f>
        <v>823050</v>
      </c>
      <c r="N17" s="11">
        <f>H17+M17</f>
        <v>2469150</v>
      </c>
    </row>
    <row r="18" spans="1:14" ht="15">
      <c r="A18" s="4">
        <v>3</v>
      </c>
      <c r="B18" s="4" t="s">
        <v>32</v>
      </c>
      <c r="C18" s="4">
        <v>1</v>
      </c>
      <c r="D18" s="4">
        <v>16</v>
      </c>
      <c r="E18" s="4">
        <v>3.72</v>
      </c>
      <c r="F18" s="4">
        <f>E18*N11</f>
        <v>1097400</v>
      </c>
      <c r="G18" s="4">
        <f>F18*0.5</f>
        <v>548700</v>
      </c>
      <c r="H18" s="4">
        <f>F18+G18</f>
        <v>1646100</v>
      </c>
      <c r="I18" s="4">
        <f>H18*0.5</f>
        <v>823050</v>
      </c>
      <c r="J18" s="4"/>
      <c r="K18" s="4"/>
      <c r="L18" s="4"/>
      <c r="M18" s="4">
        <f>I18+J18+K18+L18</f>
        <v>823050</v>
      </c>
      <c r="N18" s="11">
        <f>H18+M18</f>
        <v>2469150</v>
      </c>
    </row>
    <row r="19" spans="1:14" ht="15">
      <c r="A19" s="4">
        <v>4</v>
      </c>
      <c r="B19" s="4" t="s">
        <v>23</v>
      </c>
      <c r="C19" s="4">
        <v>0.5</v>
      </c>
      <c r="D19" s="4">
        <v>11</v>
      </c>
      <c r="E19" s="4">
        <v>2.65</v>
      </c>
      <c r="F19" s="4">
        <f>(E19*N11)*0.5</f>
        <v>390875</v>
      </c>
      <c r="G19" s="17">
        <f>F19*0.5</f>
        <v>195437.5</v>
      </c>
      <c r="H19" s="17">
        <f>F19+G19</f>
        <v>586312.5</v>
      </c>
      <c r="I19" s="17">
        <f>H19*0.5</f>
        <v>293156.25</v>
      </c>
      <c r="J19" s="4"/>
      <c r="K19" s="4"/>
      <c r="L19" s="17">
        <f>H19*0.5</f>
        <v>293156.25</v>
      </c>
      <c r="M19" s="17">
        <f>I19+J19+K19+L19</f>
        <v>586312.5</v>
      </c>
      <c r="N19" s="19">
        <f>H19+M19</f>
        <v>1172625</v>
      </c>
    </row>
    <row r="20" spans="1:14" ht="15">
      <c r="A20" s="4"/>
      <c r="B20" s="4" t="s">
        <v>37</v>
      </c>
      <c r="C20" s="4">
        <f>SUM(C16:C19)</f>
        <v>3.5</v>
      </c>
      <c r="D20" s="4"/>
      <c r="E20" s="4"/>
      <c r="F20" s="4">
        <f>SUM(F16:F19)</f>
        <v>3759775</v>
      </c>
      <c r="G20" s="4">
        <f>SUM(G16:G19)</f>
        <v>1879887.5</v>
      </c>
      <c r="H20" s="4">
        <f>SUM(H16:H19)</f>
        <v>5639662.5</v>
      </c>
      <c r="I20" s="4">
        <f>SUM(I16:I19)</f>
        <v>1939256.25</v>
      </c>
      <c r="J20" s="4"/>
      <c r="K20" s="4">
        <f>SUM(K16:K19)</f>
        <v>0</v>
      </c>
      <c r="L20" s="4"/>
      <c r="M20" s="4">
        <f>SUM(M16:M19)</f>
        <v>3112987.5</v>
      </c>
      <c r="N20" s="11">
        <f>SUM(N16:N19)</f>
        <v>8752650</v>
      </c>
    </row>
    <row r="21" spans="1:14" ht="15">
      <c r="A21" s="4"/>
      <c r="B21" s="5" t="s">
        <v>24</v>
      </c>
      <c r="C21" s="4"/>
      <c r="D21" s="4"/>
      <c r="E21" s="4">
        <v>621000</v>
      </c>
      <c r="F21" s="4"/>
      <c r="G21" s="16">
        <v>0.5</v>
      </c>
      <c r="H21" s="4"/>
      <c r="I21" s="4"/>
      <c r="J21" s="4"/>
      <c r="K21" s="4"/>
      <c r="L21" s="4"/>
      <c r="M21" s="4"/>
      <c r="N21" s="4"/>
    </row>
    <row r="22" spans="1:16" ht="15">
      <c r="A22" s="4">
        <v>5</v>
      </c>
      <c r="B22" s="4" t="s">
        <v>25</v>
      </c>
      <c r="C22" s="4">
        <v>1</v>
      </c>
      <c r="D22" s="7">
        <v>3</v>
      </c>
      <c r="E22" s="4">
        <v>1.35</v>
      </c>
      <c r="F22" s="4">
        <f>E21*E22</f>
        <v>838350</v>
      </c>
      <c r="G22" s="17">
        <f aca="true" t="shared" si="0" ref="G22:G27">F22*0.5</f>
        <v>419175</v>
      </c>
      <c r="H22" s="17">
        <f>F22+G22</f>
        <v>1257525</v>
      </c>
      <c r="I22" s="4"/>
      <c r="J22" s="4"/>
      <c r="K22" s="4"/>
      <c r="L22" s="17"/>
      <c r="M22" s="17">
        <f>L22</f>
        <v>0</v>
      </c>
      <c r="N22" s="11">
        <f aca="true" t="shared" si="1" ref="N22:N27">H22+M22</f>
        <v>1257525</v>
      </c>
      <c r="O22" s="21"/>
      <c r="P22" s="21"/>
    </row>
    <row r="23" spans="1:16" ht="15">
      <c r="A23" s="4">
        <v>6</v>
      </c>
      <c r="B23" s="4" t="s">
        <v>25</v>
      </c>
      <c r="C23" s="4">
        <v>1</v>
      </c>
      <c r="D23" s="7">
        <v>3</v>
      </c>
      <c r="E23" s="4">
        <v>1.35</v>
      </c>
      <c r="F23" s="4">
        <f>E21*E23</f>
        <v>838350</v>
      </c>
      <c r="G23" s="17">
        <f t="shared" si="0"/>
        <v>419175</v>
      </c>
      <c r="H23" s="17">
        <f>F23+G23</f>
        <v>1257525</v>
      </c>
      <c r="I23" s="4"/>
      <c r="J23" s="4"/>
      <c r="K23" s="4"/>
      <c r="L23" s="17">
        <f>H23*0.15</f>
        <v>188628.75</v>
      </c>
      <c r="M23" s="17">
        <f>L23</f>
        <v>188628.75</v>
      </c>
      <c r="N23" s="11">
        <f t="shared" si="1"/>
        <v>1446153.75</v>
      </c>
      <c r="O23" s="21"/>
      <c r="P23" s="21"/>
    </row>
    <row r="24" spans="1:16" ht="15">
      <c r="A24" s="4">
        <v>7</v>
      </c>
      <c r="B24" s="4" t="s">
        <v>25</v>
      </c>
      <c r="C24" s="4">
        <v>1</v>
      </c>
      <c r="D24" s="7">
        <v>3</v>
      </c>
      <c r="E24" s="4">
        <v>1.35</v>
      </c>
      <c r="F24" s="4">
        <f>E21*E24</f>
        <v>838350</v>
      </c>
      <c r="G24" s="17">
        <f t="shared" si="0"/>
        <v>419175</v>
      </c>
      <c r="H24" s="17">
        <f>F24+G24</f>
        <v>1257525</v>
      </c>
      <c r="I24" s="4"/>
      <c r="J24" s="4"/>
      <c r="K24" s="4"/>
      <c r="L24" s="17">
        <f>H24*0.25</f>
        <v>314381.25</v>
      </c>
      <c r="M24" s="17">
        <f>L24</f>
        <v>314381.25</v>
      </c>
      <c r="N24" s="11">
        <f t="shared" si="1"/>
        <v>1571906.25</v>
      </c>
      <c r="O24" s="21"/>
      <c r="P24" s="21"/>
    </row>
    <row r="25" spans="1:16" ht="15">
      <c r="A25" s="4">
        <v>8</v>
      </c>
      <c r="B25" s="4" t="s">
        <v>25</v>
      </c>
      <c r="C25" s="4">
        <v>1</v>
      </c>
      <c r="D25" s="7">
        <v>3</v>
      </c>
      <c r="E25" s="4">
        <v>1.35</v>
      </c>
      <c r="F25" s="4">
        <f>E21*E25</f>
        <v>838350</v>
      </c>
      <c r="G25" s="17">
        <f t="shared" si="0"/>
        <v>419175</v>
      </c>
      <c r="H25" s="17">
        <f>F25+G25</f>
        <v>1257525</v>
      </c>
      <c r="I25" s="4"/>
      <c r="J25" s="4"/>
      <c r="K25" s="4"/>
      <c r="L25" s="17">
        <f>H25*0.4</f>
        <v>503010</v>
      </c>
      <c r="M25" s="17">
        <f>L25</f>
        <v>503010</v>
      </c>
      <c r="N25" s="11">
        <f t="shared" si="1"/>
        <v>1760535</v>
      </c>
      <c r="O25" s="21"/>
      <c r="P25" s="21"/>
    </row>
    <row r="26" spans="1:16" ht="15">
      <c r="A26" s="4">
        <v>9</v>
      </c>
      <c r="B26" s="4" t="s">
        <v>25</v>
      </c>
      <c r="C26" s="4">
        <v>0.5</v>
      </c>
      <c r="D26" s="7">
        <v>3</v>
      </c>
      <c r="E26" s="4">
        <v>1.35</v>
      </c>
      <c r="F26" s="17">
        <f>(E21*E26)*0.5</f>
        <v>419175</v>
      </c>
      <c r="G26" s="17">
        <f t="shared" si="0"/>
        <v>209587.5</v>
      </c>
      <c r="H26" s="17">
        <f>F26+G26</f>
        <v>628762.5</v>
      </c>
      <c r="I26" s="17"/>
      <c r="J26" s="4"/>
      <c r="K26" s="4"/>
      <c r="L26" s="17">
        <f>H26*0.15</f>
        <v>94314.375</v>
      </c>
      <c r="M26" s="17">
        <f>L26</f>
        <v>94314.375</v>
      </c>
      <c r="N26" s="11">
        <f t="shared" si="1"/>
        <v>723076.875</v>
      </c>
      <c r="O26" s="21"/>
      <c r="P26" s="21"/>
    </row>
    <row r="27" spans="1:16" ht="15">
      <c r="A27" s="4">
        <v>10</v>
      </c>
      <c r="B27" s="4" t="s">
        <v>25</v>
      </c>
      <c r="C27" s="4">
        <v>0.5</v>
      </c>
      <c r="D27" s="7">
        <v>3</v>
      </c>
      <c r="E27" s="4">
        <v>1.35</v>
      </c>
      <c r="F27" s="17">
        <f>(E21*E27)*0.5</f>
        <v>419175</v>
      </c>
      <c r="G27" s="17">
        <f t="shared" si="0"/>
        <v>209587.5</v>
      </c>
      <c r="H27" s="17">
        <f>F27+G27</f>
        <v>628762.5</v>
      </c>
      <c r="I27" s="17"/>
      <c r="J27" s="4"/>
      <c r="K27" s="4"/>
      <c r="L27" s="17">
        <f>H27*0.1</f>
        <v>62876.25</v>
      </c>
      <c r="M27" s="17">
        <f>L27</f>
        <v>62876.25</v>
      </c>
      <c r="N27" s="11">
        <f t="shared" si="1"/>
        <v>691638.75</v>
      </c>
      <c r="O27" s="21"/>
      <c r="P27" s="21"/>
    </row>
    <row r="28" spans="1:16" ht="15">
      <c r="A28" s="4"/>
      <c r="B28" s="4" t="s">
        <v>37</v>
      </c>
      <c r="C28" s="4">
        <f>SUM(C22:C27)</f>
        <v>5</v>
      </c>
      <c r="D28" s="7"/>
      <c r="E28" s="4"/>
      <c r="F28" s="4">
        <f>SUM(F22:F27)</f>
        <v>4191750</v>
      </c>
      <c r="G28" s="4">
        <f>SUM(G22:G27)</f>
        <v>2095875</v>
      </c>
      <c r="H28" s="4">
        <f>SUM(H22:H27)</f>
        <v>6287625</v>
      </c>
      <c r="I28" s="4"/>
      <c r="J28" s="4"/>
      <c r="K28" s="4"/>
      <c r="L28" s="4">
        <f>SUM(L22:L27)</f>
        <v>1163210.625</v>
      </c>
      <c r="M28" s="4">
        <f>SUM(M22:M27)</f>
        <v>1163210.625</v>
      </c>
      <c r="N28" s="11">
        <f>SUM(N22:N27)</f>
        <v>7450835.625</v>
      </c>
      <c r="O28" s="21"/>
      <c r="P28" s="21"/>
    </row>
    <row r="29" spans="1:16" ht="15">
      <c r="A29" s="4"/>
      <c r="B29" s="5" t="s">
        <v>26</v>
      </c>
      <c r="C29" s="4"/>
      <c r="D29" s="7"/>
      <c r="E29" s="4">
        <v>621000</v>
      </c>
      <c r="F29" s="4"/>
      <c r="G29" s="16">
        <v>0.5</v>
      </c>
      <c r="H29" s="4"/>
      <c r="I29" s="4"/>
      <c r="J29" s="4"/>
      <c r="K29" s="4"/>
      <c r="L29" s="4"/>
      <c r="M29" s="4"/>
      <c r="N29" s="18"/>
      <c r="O29" s="21"/>
      <c r="P29" s="21"/>
    </row>
    <row r="30" spans="1:16" ht="15">
      <c r="A30" s="4">
        <v>11</v>
      </c>
      <c r="B30" s="4" t="s">
        <v>28</v>
      </c>
      <c r="C30" s="4">
        <v>0.5</v>
      </c>
      <c r="D30" s="7">
        <v>3</v>
      </c>
      <c r="E30" s="4">
        <v>1.35</v>
      </c>
      <c r="F30" s="4">
        <f>(E29*E30)*0.5</f>
        <v>419175</v>
      </c>
      <c r="G30" s="17">
        <f>F30*0.5</f>
        <v>209587.5</v>
      </c>
      <c r="H30" s="17">
        <f>F30+G30</f>
        <v>628762.5</v>
      </c>
      <c r="I30" s="4"/>
      <c r="J30" s="4"/>
      <c r="K30" s="17">
        <f>H30*0.1</f>
        <v>62876.25</v>
      </c>
      <c r="L30" s="17">
        <f>H30*0.5</f>
        <v>314381.25</v>
      </c>
      <c r="M30" s="17">
        <f>L30+K30</f>
        <v>377257.5</v>
      </c>
      <c r="N30" s="11">
        <f>H30+L30+K30</f>
        <v>1006020</v>
      </c>
      <c r="O30" s="21"/>
      <c r="P30" s="21"/>
    </row>
    <row r="31" spans="1:16" ht="15">
      <c r="A31" s="4">
        <v>12</v>
      </c>
      <c r="B31" s="4" t="s">
        <v>29</v>
      </c>
      <c r="C31" s="4">
        <v>1</v>
      </c>
      <c r="D31" s="7">
        <v>3</v>
      </c>
      <c r="E31" s="4">
        <v>1.35</v>
      </c>
      <c r="F31" s="4">
        <f>E29*E31</f>
        <v>838350</v>
      </c>
      <c r="G31" s="4">
        <f>F31*0.5</f>
        <v>419175</v>
      </c>
      <c r="H31" s="4">
        <f>F31+G31</f>
        <v>1257525</v>
      </c>
      <c r="I31" s="4"/>
      <c r="J31" s="4"/>
      <c r="K31" s="4"/>
      <c r="L31" s="17">
        <f>H31*0.2</f>
        <v>251505</v>
      </c>
      <c r="M31" s="17">
        <f>L31</f>
        <v>251505</v>
      </c>
      <c r="N31" s="11">
        <f>H31+L31</f>
        <v>1509030</v>
      </c>
      <c r="O31" s="21"/>
      <c r="P31" s="21"/>
    </row>
    <row r="32" spans="1:16" ht="15">
      <c r="A32" s="4">
        <v>13</v>
      </c>
      <c r="B32" s="4" t="s">
        <v>28</v>
      </c>
      <c r="C32" s="4">
        <v>0.5</v>
      </c>
      <c r="D32" s="7">
        <v>3</v>
      </c>
      <c r="E32" s="4">
        <v>1.35</v>
      </c>
      <c r="F32" s="4">
        <f>(E29*E32)*0.5</f>
        <v>419175</v>
      </c>
      <c r="G32" s="17">
        <f>F32*0.5</f>
        <v>209587.5</v>
      </c>
      <c r="H32" s="17">
        <f>F32+G32</f>
        <v>628762.5</v>
      </c>
      <c r="I32" s="4"/>
      <c r="J32" s="4"/>
      <c r="K32" s="4"/>
      <c r="L32" s="17">
        <f>H32*0.5</f>
        <v>314381.25</v>
      </c>
      <c r="M32" s="17">
        <f>L32</f>
        <v>314381.25</v>
      </c>
      <c r="N32" s="11">
        <f>H32+L32</f>
        <v>943143.75</v>
      </c>
      <c r="O32" s="21"/>
      <c r="P32" s="21"/>
    </row>
    <row r="33" spans="1:16" ht="15">
      <c r="A33" s="4"/>
      <c r="B33" s="4"/>
      <c r="C33" s="4"/>
      <c r="D33" s="7"/>
      <c r="E33" s="4"/>
      <c r="F33" s="4"/>
      <c r="G33" s="4"/>
      <c r="H33" s="4"/>
      <c r="I33" s="4"/>
      <c r="J33" s="4"/>
      <c r="K33" s="4"/>
      <c r="L33" s="4"/>
      <c r="M33" s="4"/>
      <c r="N33" s="11"/>
      <c r="O33" s="21"/>
      <c r="P33" s="21"/>
    </row>
    <row r="34" spans="1:16" ht="15">
      <c r="A34" s="4"/>
      <c r="B34" s="4" t="s">
        <v>37</v>
      </c>
      <c r="C34" s="4">
        <f>SUM(C30:C33)</f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11">
        <f>SUM(N30:N33)</f>
        <v>3458193.75</v>
      </c>
      <c r="O34" s="21"/>
      <c r="P34" s="21"/>
    </row>
    <row r="35" spans="1:14" ht="15">
      <c r="A35" s="4"/>
      <c r="B35" s="4" t="s">
        <v>64</v>
      </c>
      <c r="C35" s="4">
        <f>C20+C28+C34</f>
        <v>10.5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18">
        <f>N20+N28+N34</f>
        <v>19661679.375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8" spans="2:4" ht="15">
      <c r="B38" t="s">
        <v>68</v>
      </c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  <row r="249" ht="15">
      <c r="D249" s="20"/>
    </row>
    <row r="250" ht="15">
      <c r="D250" s="20"/>
    </row>
    <row r="251" ht="15">
      <c r="D251" s="20"/>
    </row>
    <row r="252" ht="15">
      <c r="D252" s="20"/>
    </row>
    <row r="253" ht="15">
      <c r="D253" s="20"/>
    </row>
    <row r="254" ht="15">
      <c r="D254" s="20"/>
    </row>
    <row r="255" ht="15">
      <c r="D255" s="20"/>
    </row>
    <row r="256" ht="15">
      <c r="D256" s="20"/>
    </row>
    <row r="257" ht="15">
      <c r="D257" s="20"/>
    </row>
    <row r="258" ht="15">
      <c r="D258" s="20"/>
    </row>
    <row r="259" ht="15">
      <c r="D259" s="20"/>
    </row>
    <row r="260" ht="15">
      <c r="D260" s="20"/>
    </row>
    <row r="261" ht="15">
      <c r="D261" s="20"/>
    </row>
    <row r="262" ht="15">
      <c r="D262" s="20"/>
    </row>
    <row r="263" ht="15">
      <c r="D263" s="20"/>
    </row>
    <row r="264" ht="15">
      <c r="D264" s="20"/>
    </row>
    <row r="265" ht="15">
      <c r="D265" s="20"/>
    </row>
    <row r="266" ht="15">
      <c r="D266" s="20"/>
    </row>
    <row r="267" ht="15">
      <c r="D267" s="20"/>
    </row>
    <row r="268" ht="15">
      <c r="D268" s="20"/>
    </row>
    <row r="269" ht="15">
      <c r="D269" s="20"/>
    </row>
    <row r="270" ht="15">
      <c r="D270" s="20"/>
    </row>
    <row r="271" ht="15">
      <c r="D271" s="20"/>
    </row>
    <row r="272" ht="15">
      <c r="D272" s="20"/>
    </row>
    <row r="273" ht="15">
      <c r="D273" s="20"/>
    </row>
    <row r="274" ht="15">
      <c r="D274" s="20"/>
    </row>
    <row r="275" ht="15">
      <c r="D275" s="20"/>
    </row>
    <row r="276" ht="15">
      <c r="D276" s="20"/>
    </row>
    <row r="277" ht="15">
      <c r="D277" s="20"/>
    </row>
    <row r="278" ht="15">
      <c r="D278" s="20"/>
    </row>
    <row r="279" ht="15">
      <c r="D279" s="20"/>
    </row>
    <row r="280" ht="15">
      <c r="D280" s="20"/>
    </row>
    <row r="281" ht="15">
      <c r="D281" s="20"/>
    </row>
    <row r="283" ht="15">
      <c r="D283" s="20"/>
    </row>
    <row r="284" ht="15">
      <c r="D284" s="20"/>
    </row>
    <row r="285" ht="15">
      <c r="D285" s="20"/>
    </row>
    <row r="286" ht="15">
      <c r="D286" s="20"/>
    </row>
    <row r="287" ht="15">
      <c r="D287" s="20"/>
    </row>
    <row r="288" ht="15">
      <c r="D288" s="20"/>
    </row>
    <row r="289" ht="15">
      <c r="D289" s="20"/>
    </row>
    <row r="290" ht="15">
      <c r="D290" s="20"/>
    </row>
  </sheetData>
  <sheetProtection/>
  <mergeCells count="13">
    <mergeCell ref="C8:G8"/>
    <mergeCell ref="C9:I9"/>
    <mergeCell ref="N13:N14"/>
    <mergeCell ref="M13:M14"/>
    <mergeCell ref="A13:A14"/>
    <mergeCell ref="F13:F14"/>
    <mergeCell ref="G13:G14"/>
    <mergeCell ref="H13:H14"/>
    <mergeCell ref="I13:L13"/>
    <mergeCell ref="E13:E14"/>
    <mergeCell ref="D13:D14"/>
    <mergeCell ref="C13:C14"/>
    <mergeCell ref="B13:B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6" sqref="E16"/>
    </sheetView>
  </sheetViews>
  <sheetFormatPr defaultColWidth="9.140625" defaultRowHeight="15"/>
  <cols>
    <col min="5" max="5" width="21.421875" style="0" bestFit="1" customWidth="1"/>
  </cols>
  <sheetData>
    <row r="1" spans="1:5" ht="23.25">
      <c r="A1" s="22" t="s">
        <v>66</v>
      </c>
      <c r="B1" s="22"/>
      <c r="C1" s="22"/>
      <c r="D1" s="22"/>
      <c r="E1" s="22"/>
    </row>
    <row r="2" spans="1:5" ht="23.25">
      <c r="A2" s="22"/>
      <c r="B2" s="22"/>
      <c r="C2" s="22"/>
      <c r="D2" s="22"/>
      <c r="E2" s="22"/>
    </row>
    <row r="3" spans="1:5" ht="23.25">
      <c r="A3" s="34" t="s">
        <v>78</v>
      </c>
      <c r="B3" s="34"/>
      <c r="C3" s="34"/>
      <c r="D3" s="34"/>
      <c r="E3" s="34"/>
    </row>
    <row r="4" spans="1:5" ht="23.25">
      <c r="A4" s="22"/>
      <c r="B4" s="22"/>
      <c r="C4" s="22"/>
      <c r="D4" s="22"/>
      <c r="E4" s="22"/>
    </row>
    <row r="5" spans="1:5" ht="23.25">
      <c r="A5" s="22" t="s">
        <v>67</v>
      </c>
      <c r="B5" s="22"/>
      <c r="C5" s="22"/>
      <c r="D5" s="22"/>
      <c r="E5" s="23">
        <v>18250932</v>
      </c>
    </row>
    <row r="6" spans="1:5" ht="23.25">
      <c r="A6" s="22" t="s">
        <v>67</v>
      </c>
      <c r="B6" s="22"/>
      <c r="C6" s="22"/>
      <c r="D6" s="22" t="s">
        <v>71</v>
      </c>
      <c r="E6" s="23">
        <v>560762</v>
      </c>
    </row>
    <row r="7" spans="1:5" ht="23.25">
      <c r="A7" s="22" t="s">
        <v>72</v>
      </c>
      <c r="B7" s="22"/>
      <c r="C7" s="22"/>
      <c r="D7" s="22"/>
      <c r="E7" s="23">
        <v>6423433</v>
      </c>
    </row>
    <row r="8" spans="1:5" ht="23.25">
      <c r="A8" s="22" t="s">
        <v>73</v>
      </c>
      <c r="B8" s="22"/>
      <c r="C8" s="22"/>
      <c r="D8" s="22"/>
      <c r="E8" s="23">
        <v>3000000</v>
      </c>
    </row>
    <row r="9" spans="1:5" ht="23.25">
      <c r="A9" s="22" t="s">
        <v>74</v>
      </c>
      <c r="B9" s="22"/>
      <c r="C9" s="22"/>
      <c r="D9" s="22"/>
      <c r="E9" s="23">
        <f>SUM(E5:E8)</f>
        <v>28235127</v>
      </c>
    </row>
    <row r="10" spans="1:5" ht="23.25">
      <c r="A10" s="22"/>
      <c r="B10" s="22"/>
      <c r="C10" s="22"/>
      <c r="D10" s="22"/>
      <c r="E10" s="23"/>
    </row>
    <row r="11" spans="1:5" ht="23.25">
      <c r="A11" s="34" t="s">
        <v>79</v>
      </c>
      <c r="B11" s="34"/>
      <c r="C11" s="34"/>
      <c r="D11" s="34"/>
      <c r="E11" s="34"/>
    </row>
    <row r="12" spans="1:5" ht="23.25">
      <c r="A12" s="22"/>
      <c r="B12" s="22"/>
      <c r="C12" s="22"/>
      <c r="D12" s="22"/>
      <c r="E12" s="23"/>
    </row>
    <row r="13" spans="1:5" ht="23.25">
      <c r="A13" s="22" t="s">
        <v>75</v>
      </c>
      <c r="B13" s="22"/>
      <c r="C13" s="22"/>
      <c r="D13" s="22"/>
      <c r="E13" s="23">
        <v>19817005</v>
      </c>
    </row>
    <row r="14" spans="1:5" ht="23.25">
      <c r="A14" s="22" t="s">
        <v>76</v>
      </c>
      <c r="B14" s="22"/>
      <c r="C14" s="22"/>
      <c r="D14" s="22"/>
      <c r="E14" s="23">
        <v>6737782</v>
      </c>
    </row>
    <row r="15" spans="1:5" ht="23.25">
      <c r="A15" s="22" t="s">
        <v>77</v>
      </c>
      <c r="B15" s="22"/>
      <c r="C15" s="22"/>
      <c r="D15" s="22"/>
      <c r="E15" s="23">
        <v>1500000</v>
      </c>
    </row>
    <row r="16" spans="1:5" ht="23.25">
      <c r="A16" s="22"/>
      <c r="B16" s="22"/>
      <c r="C16" s="22"/>
      <c r="D16" s="22"/>
      <c r="E16" s="23">
        <f>SUM(E13:E15)</f>
        <v>28054787</v>
      </c>
    </row>
    <row r="17" spans="1:5" ht="23.25">
      <c r="A17" s="22"/>
      <c r="B17" s="22"/>
      <c r="C17" s="22"/>
      <c r="D17" s="22"/>
      <c r="E17" s="22"/>
    </row>
    <row r="18" spans="1:5" ht="23.25">
      <c r="A18" s="22" t="s">
        <v>80</v>
      </c>
      <c r="B18" s="22"/>
      <c r="C18" s="22"/>
      <c r="D18" s="22"/>
      <c r="E18" s="24">
        <f>E9-E16</f>
        <v>180340</v>
      </c>
    </row>
    <row r="19" spans="1:5" ht="23.25">
      <c r="A19" s="22"/>
      <c r="B19" s="22"/>
      <c r="C19" s="22"/>
      <c r="D19" s="22"/>
      <c r="E19" s="22"/>
    </row>
    <row r="20" spans="1:5" ht="23.25">
      <c r="A20" s="22"/>
      <c r="B20" s="22"/>
      <c r="C20" s="22"/>
      <c r="D20" s="22"/>
      <c r="E20" s="22"/>
    </row>
  </sheetData>
  <sheetProtection/>
  <mergeCells count="2">
    <mergeCell ref="A3:E3"/>
    <mergeCell ref="A11:E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O39"/>
  <sheetViews>
    <sheetView view="pageBreakPreview" zoomScaleSheetLayoutView="100" zoomScalePageLayoutView="0" workbookViewId="0" topLeftCell="C2">
      <selection activeCell="G35" sqref="G35"/>
    </sheetView>
  </sheetViews>
  <sheetFormatPr defaultColWidth="9.140625" defaultRowHeight="15"/>
  <cols>
    <col min="3" max="3" width="32.00390625" style="0" customWidth="1"/>
    <col min="4" max="4" width="9.140625" style="6" customWidth="1"/>
    <col min="6" max="6" width="10.140625" style="0" customWidth="1"/>
    <col min="7" max="7" width="13.8515625" style="0" customWidth="1"/>
    <col min="12" max="12" width="7.57421875" style="0" customWidth="1"/>
    <col min="13" max="13" width="12.421875" style="0" customWidth="1"/>
    <col min="14" max="14" width="13.8515625" style="0" customWidth="1"/>
    <col min="15" max="15" width="11.00390625" style="0" customWidth="1"/>
  </cols>
  <sheetData>
    <row r="2" ht="15">
      <c r="K2" t="s">
        <v>0</v>
      </c>
    </row>
    <row r="4" ht="15">
      <c r="L4" t="s">
        <v>36</v>
      </c>
    </row>
    <row r="6" ht="15">
      <c r="C6" t="s">
        <v>1</v>
      </c>
    </row>
    <row r="7" ht="15">
      <c r="C7" t="s">
        <v>33</v>
      </c>
    </row>
    <row r="8" spans="3:11" ht="15">
      <c r="C8" s="2" t="s">
        <v>6</v>
      </c>
      <c r="G8" t="s">
        <v>7</v>
      </c>
      <c r="J8">
        <v>400000</v>
      </c>
      <c r="K8" t="s">
        <v>5</v>
      </c>
    </row>
    <row r="9" spans="6:11" ht="15">
      <c r="F9" s="1" t="s">
        <v>2</v>
      </c>
      <c r="G9" t="s">
        <v>3</v>
      </c>
      <c r="J9">
        <v>232900</v>
      </c>
      <c r="K9" t="s">
        <v>5</v>
      </c>
    </row>
    <row r="10" spans="6:11" ht="15">
      <c r="F10" s="1" t="s">
        <v>2</v>
      </c>
      <c r="G10" t="s">
        <v>4</v>
      </c>
      <c r="J10">
        <v>193400</v>
      </c>
      <c r="K10" t="s">
        <v>5</v>
      </c>
    </row>
    <row r="12" spans="3:15" ht="75.75" customHeight="1">
      <c r="C12" s="3" t="s">
        <v>8</v>
      </c>
      <c r="D12" s="3" t="s">
        <v>9</v>
      </c>
      <c r="E12" s="3" t="s">
        <v>20</v>
      </c>
      <c r="F12" s="3" t="s">
        <v>10</v>
      </c>
      <c r="G12" s="3" t="s">
        <v>11</v>
      </c>
      <c r="H12" s="3" t="s">
        <v>12</v>
      </c>
      <c r="I12" s="3" t="s">
        <v>39</v>
      </c>
      <c r="J12" s="3" t="s">
        <v>14</v>
      </c>
      <c r="K12" s="3" t="s">
        <v>15</v>
      </c>
      <c r="L12" s="3" t="s">
        <v>16</v>
      </c>
      <c r="M12" s="3" t="s">
        <v>17</v>
      </c>
      <c r="N12" s="3" t="s">
        <v>18</v>
      </c>
      <c r="O12" s="3" t="s">
        <v>38</v>
      </c>
    </row>
    <row r="13" spans="3:15" ht="15">
      <c r="C13" s="11">
        <v>450000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3:15" ht="15">
      <c r="C14" s="5" t="s">
        <v>31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3:15" ht="15">
      <c r="C15" s="4" t="s">
        <v>21</v>
      </c>
      <c r="D15" s="7">
        <v>17</v>
      </c>
      <c r="E15" s="7">
        <v>1</v>
      </c>
      <c r="F15" s="7">
        <v>3.98</v>
      </c>
      <c r="G15" s="12">
        <f>C13*F15</f>
        <v>1791000</v>
      </c>
      <c r="H15" s="7"/>
      <c r="I15" s="7"/>
      <c r="J15" s="7"/>
      <c r="K15" s="7"/>
      <c r="L15" s="7"/>
      <c r="M15" s="12">
        <f>G15*0.5</f>
        <v>895500</v>
      </c>
      <c r="N15" s="7">
        <f>G15+H15+M15</f>
        <v>2686500</v>
      </c>
      <c r="O15" s="7">
        <v>2031710</v>
      </c>
    </row>
    <row r="16" spans="3:15" ht="15">
      <c r="C16" s="4" t="s">
        <v>22</v>
      </c>
      <c r="D16" s="7">
        <v>16</v>
      </c>
      <c r="E16" s="7">
        <v>1</v>
      </c>
      <c r="F16" s="7">
        <v>3.72</v>
      </c>
      <c r="G16" s="12">
        <f>C13*F16</f>
        <v>1674000</v>
      </c>
      <c r="H16" s="7"/>
      <c r="I16" s="7"/>
      <c r="J16" s="7"/>
      <c r="K16" s="7"/>
      <c r="L16" s="7"/>
      <c r="M16" s="12">
        <f>G16*0.5</f>
        <v>837000</v>
      </c>
      <c r="N16" s="7">
        <f>G16+H16+M16</f>
        <v>2511000</v>
      </c>
      <c r="O16" s="7">
        <v>1898986</v>
      </c>
    </row>
    <row r="17" spans="3:15" ht="15">
      <c r="C17" s="4" t="s">
        <v>32</v>
      </c>
      <c r="D17" s="7">
        <v>16</v>
      </c>
      <c r="E17" s="7">
        <v>1</v>
      </c>
      <c r="F17" s="7">
        <v>3.72</v>
      </c>
      <c r="G17" s="12">
        <f>C13*F17</f>
        <v>1674000</v>
      </c>
      <c r="H17" s="7"/>
      <c r="I17" s="7"/>
      <c r="J17" s="7"/>
      <c r="K17" s="7"/>
      <c r="L17" s="7"/>
      <c r="M17" s="12">
        <f>G17*0.5</f>
        <v>837000</v>
      </c>
      <c r="N17" s="7">
        <f>G17+H17+M17</f>
        <v>2511000</v>
      </c>
      <c r="O17" s="7">
        <v>1898986</v>
      </c>
    </row>
    <row r="18" spans="3:15" ht="15">
      <c r="C18" s="4" t="s">
        <v>23</v>
      </c>
      <c r="D18" s="7">
        <v>7</v>
      </c>
      <c r="E18" s="7">
        <v>0.4</v>
      </c>
      <c r="F18" s="7">
        <v>2.03</v>
      </c>
      <c r="G18" s="12">
        <f>C13*F18</f>
        <v>913499.9999999999</v>
      </c>
      <c r="H18" s="7"/>
      <c r="I18" s="7"/>
      <c r="J18" s="7"/>
      <c r="K18" s="7"/>
      <c r="L18" s="7"/>
      <c r="M18" s="12">
        <f>G18*0.5</f>
        <v>456749.99999999994</v>
      </c>
      <c r="N18" s="7">
        <f>(G18+H18+M18)*0.4</f>
        <v>548099.9999999999</v>
      </c>
      <c r="O18" s="7">
        <v>259068</v>
      </c>
    </row>
    <row r="19" spans="3:15" ht="15">
      <c r="C19" s="4" t="s">
        <v>37</v>
      </c>
      <c r="D19" s="7"/>
      <c r="E19" s="7"/>
      <c r="F19" s="7"/>
      <c r="G19" s="12">
        <f>SUM(G15:G18)</f>
        <v>6052500</v>
      </c>
      <c r="H19" s="7"/>
      <c r="I19" s="7"/>
      <c r="J19" s="7"/>
      <c r="K19" s="7"/>
      <c r="L19" s="7"/>
      <c r="M19" s="12">
        <f>SUM(M15:M18)</f>
        <v>3026250</v>
      </c>
      <c r="N19" s="7">
        <f>SUM(N15:N18)</f>
        <v>8256600</v>
      </c>
      <c r="O19" s="7"/>
    </row>
    <row r="20" spans="3:15" ht="15">
      <c r="C20" s="5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f>O21+O22+O23+O24+O25+O26</f>
        <v>5221798</v>
      </c>
    </row>
    <row r="21" spans="3:15" ht="15">
      <c r="C21" s="4" t="s">
        <v>25</v>
      </c>
      <c r="D21" s="7">
        <v>3</v>
      </c>
      <c r="E21" s="7">
        <v>1</v>
      </c>
      <c r="F21" s="7">
        <v>1.35</v>
      </c>
      <c r="G21" s="12">
        <f>C13*F21</f>
        <v>607500</v>
      </c>
      <c r="H21" s="7"/>
      <c r="I21" s="7"/>
      <c r="J21" s="7"/>
      <c r="K21" s="7"/>
      <c r="L21" s="7"/>
      <c r="M21" s="12">
        <f>G21*0.5</f>
        <v>303750</v>
      </c>
      <c r="N21" s="7">
        <f>G21+I21+K21+L21+M21</f>
        <v>911250</v>
      </c>
      <c r="O21" s="7">
        <v>848542</v>
      </c>
    </row>
    <row r="22" spans="3:15" ht="15">
      <c r="C22" s="4" t="s">
        <v>25</v>
      </c>
      <c r="D22" s="7">
        <v>3</v>
      </c>
      <c r="E22" s="7">
        <v>1</v>
      </c>
      <c r="F22" s="7">
        <v>1.35</v>
      </c>
      <c r="G22" s="12">
        <f>C13*F22</f>
        <v>607500</v>
      </c>
      <c r="H22" s="7"/>
      <c r="I22" s="7"/>
      <c r="J22" s="7"/>
      <c r="K22" s="7"/>
      <c r="L22" s="7"/>
      <c r="M22" s="12">
        <f>G22*0.5</f>
        <v>303750</v>
      </c>
      <c r="N22" s="7">
        <f>G22+I22+K22+L22+M22</f>
        <v>911250</v>
      </c>
      <c r="O22" s="7">
        <v>848542</v>
      </c>
    </row>
    <row r="23" spans="3:15" ht="15">
      <c r="C23" s="4" t="s">
        <v>25</v>
      </c>
      <c r="D23" s="7">
        <v>3</v>
      </c>
      <c r="E23" s="7">
        <v>1</v>
      </c>
      <c r="F23" s="7">
        <v>1.35</v>
      </c>
      <c r="G23" s="12">
        <f>C13*F23</f>
        <v>607500</v>
      </c>
      <c r="H23" s="7"/>
      <c r="I23" s="7"/>
      <c r="J23" s="7"/>
      <c r="K23" s="7"/>
      <c r="L23" s="7"/>
      <c r="M23" s="12">
        <f>G23*0.5</f>
        <v>303750</v>
      </c>
      <c r="N23" s="7">
        <f>G23+I23+K23+L23+M23</f>
        <v>911250</v>
      </c>
      <c r="O23" s="7">
        <v>848542</v>
      </c>
    </row>
    <row r="24" spans="3:15" ht="15">
      <c r="C24" s="4" t="s">
        <v>25</v>
      </c>
      <c r="D24" s="7">
        <v>3</v>
      </c>
      <c r="E24" s="7">
        <v>1</v>
      </c>
      <c r="F24" s="7">
        <v>1.35</v>
      </c>
      <c r="G24" s="12">
        <f>C13*F24</f>
        <v>607500</v>
      </c>
      <c r="H24" s="7"/>
      <c r="I24" s="7"/>
      <c r="J24" s="7"/>
      <c r="K24" s="7"/>
      <c r="L24" s="7"/>
      <c r="M24" s="12">
        <f>G24*0.5</f>
        <v>303750</v>
      </c>
      <c r="N24" s="7">
        <f>G24+I24+K24+L24+M24</f>
        <v>911250</v>
      </c>
      <c r="O24" s="7">
        <v>848542</v>
      </c>
    </row>
    <row r="25" spans="3:15" ht="15">
      <c r="C25" s="4" t="s">
        <v>25</v>
      </c>
      <c r="D25" s="7">
        <v>3</v>
      </c>
      <c r="E25" s="7">
        <v>1</v>
      </c>
      <c r="F25" s="7">
        <v>1.35</v>
      </c>
      <c r="G25" s="12">
        <f>C13*F25</f>
        <v>607500</v>
      </c>
      <c r="H25" s="7"/>
      <c r="I25" s="7"/>
      <c r="J25" s="7"/>
      <c r="K25" s="7"/>
      <c r="L25" s="7"/>
      <c r="M25" s="12">
        <f>G25*0.5</f>
        <v>303750</v>
      </c>
      <c r="N25" s="7">
        <f>G25+I25+K25+L25+M25</f>
        <v>911250</v>
      </c>
      <c r="O25" s="7">
        <v>913815</v>
      </c>
    </row>
    <row r="26" spans="3:15" ht="15">
      <c r="C26" s="4" t="s">
        <v>25</v>
      </c>
      <c r="D26" s="7">
        <v>3</v>
      </c>
      <c r="E26" s="7">
        <v>1</v>
      </c>
      <c r="F26" s="7">
        <v>1.35</v>
      </c>
      <c r="G26" s="12">
        <f>C13*F26</f>
        <v>607500</v>
      </c>
      <c r="H26" s="7"/>
      <c r="I26" s="7"/>
      <c r="J26" s="7"/>
      <c r="K26" s="7"/>
      <c r="L26" s="7"/>
      <c r="M26" s="12">
        <f>G26*0.5</f>
        <v>303750</v>
      </c>
      <c r="N26" s="7">
        <f>G26+I26+K26+L26+M26</f>
        <v>911250</v>
      </c>
      <c r="O26" s="7">
        <v>913815</v>
      </c>
    </row>
    <row r="27" spans="3:15" ht="15">
      <c r="C27" s="4" t="s">
        <v>37</v>
      </c>
      <c r="D27" s="7"/>
      <c r="E27" s="7"/>
      <c r="F27" s="7"/>
      <c r="G27" s="12">
        <f>SUM(G21:G26)</f>
        <v>3645000</v>
      </c>
      <c r="H27" s="7"/>
      <c r="I27" s="7"/>
      <c r="J27" s="7"/>
      <c r="K27" s="7"/>
      <c r="L27" s="7"/>
      <c r="M27" s="12">
        <f>SUM(M21:M26)</f>
        <v>1822500</v>
      </c>
      <c r="N27" s="7">
        <f>SUM(N21:N26)</f>
        <v>5467500</v>
      </c>
      <c r="O27" s="7"/>
    </row>
    <row r="28" spans="3:15" ht="15">
      <c r="C28" s="5" t="s">
        <v>26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>O29+O30+O31+O32</f>
        <v>3767471</v>
      </c>
    </row>
    <row r="29" spans="3:15" ht="15">
      <c r="C29" s="4" t="s">
        <v>27</v>
      </c>
      <c r="D29" s="7">
        <v>3</v>
      </c>
      <c r="E29" s="7">
        <v>0.5</v>
      </c>
      <c r="F29" s="7">
        <v>1.35</v>
      </c>
      <c r="G29" s="11">
        <f>C13*F29</f>
        <v>607500</v>
      </c>
      <c r="H29" s="7"/>
      <c r="I29" s="7"/>
      <c r="J29" s="7"/>
      <c r="K29" s="7"/>
      <c r="L29" s="7"/>
      <c r="M29" s="12">
        <f>G29*0.5</f>
        <v>303750</v>
      </c>
      <c r="N29" s="12">
        <f>G29+M29</f>
        <v>911250</v>
      </c>
      <c r="O29" s="7">
        <v>694856</v>
      </c>
    </row>
    <row r="30" spans="3:15" ht="15">
      <c r="C30" s="4" t="s">
        <v>28</v>
      </c>
      <c r="D30" s="7">
        <v>3</v>
      </c>
      <c r="E30" s="7">
        <v>0.6</v>
      </c>
      <c r="F30" s="7">
        <v>1.35</v>
      </c>
      <c r="G30" s="12">
        <f>C13*F30</f>
        <v>607500</v>
      </c>
      <c r="H30" s="7"/>
      <c r="I30" s="7"/>
      <c r="J30" s="7"/>
      <c r="K30" s="7"/>
      <c r="L30" s="7"/>
      <c r="M30" s="12">
        <f>G30*0.5</f>
        <v>303750</v>
      </c>
      <c r="N30" s="12">
        <f>G30+M30</f>
        <v>911250</v>
      </c>
      <c r="O30" s="7">
        <v>1245081</v>
      </c>
    </row>
    <row r="31" spans="3:15" ht="15">
      <c r="C31" s="4" t="s">
        <v>29</v>
      </c>
      <c r="D31" s="7">
        <v>3</v>
      </c>
      <c r="E31" s="7">
        <v>1</v>
      </c>
      <c r="F31" s="7">
        <v>1.35</v>
      </c>
      <c r="G31" s="12">
        <f>C13*F31</f>
        <v>607500</v>
      </c>
      <c r="H31" s="7"/>
      <c r="I31" s="7"/>
      <c r="J31" s="7"/>
      <c r="K31" s="7"/>
      <c r="L31" s="7"/>
      <c r="M31" s="12">
        <f>G31*0.5</f>
        <v>303750</v>
      </c>
      <c r="N31" s="12">
        <f>G31+M31</f>
        <v>911250</v>
      </c>
      <c r="O31" s="7">
        <v>1179054</v>
      </c>
    </row>
    <row r="32" spans="3:15" ht="15">
      <c r="C32" s="4" t="s">
        <v>28</v>
      </c>
      <c r="D32" s="7">
        <v>3</v>
      </c>
      <c r="E32" s="7">
        <v>0.5</v>
      </c>
      <c r="F32" s="7">
        <v>1.35</v>
      </c>
      <c r="G32" s="12">
        <f>C13*F32</f>
        <v>607500</v>
      </c>
      <c r="H32" s="7"/>
      <c r="I32" s="7"/>
      <c r="J32" s="7"/>
      <c r="K32" s="7"/>
      <c r="L32" s="7"/>
      <c r="M32" s="12">
        <f>G32*0.5</f>
        <v>303750</v>
      </c>
      <c r="N32" s="12">
        <f>G32+M32</f>
        <v>911250</v>
      </c>
      <c r="O32" s="7">
        <v>648480</v>
      </c>
    </row>
    <row r="33" spans="3:15" ht="15">
      <c r="C33" s="4" t="s">
        <v>37</v>
      </c>
      <c r="D33" s="7"/>
      <c r="E33" s="7"/>
      <c r="F33" s="7"/>
      <c r="G33" s="12">
        <f>SUM(G29:G32)</f>
        <v>2430000</v>
      </c>
      <c r="H33" s="10"/>
      <c r="I33" s="7"/>
      <c r="J33" s="7"/>
      <c r="K33" s="7"/>
      <c r="L33" s="7"/>
      <c r="M33" s="12">
        <f>SUM(M29:M32)</f>
        <v>1215000</v>
      </c>
      <c r="N33" s="12">
        <f>SUM(N29:N32)</f>
        <v>3645000</v>
      </c>
      <c r="O33" s="7"/>
    </row>
    <row r="34" spans="3:15" ht="15">
      <c r="C34" s="5" t="s">
        <v>30</v>
      </c>
      <c r="D34" s="7"/>
      <c r="E34" s="7"/>
      <c r="F34" s="7"/>
      <c r="G34" s="12">
        <f>G19+G27+G33</f>
        <v>12127500</v>
      </c>
      <c r="H34" s="7"/>
      <c r="I34" s="7"/>
      <c r="J34" s="7"/>
      <c r="K34" s="7"/>
      <c r="L34" s="7"/>
      <c r="M34" s="12">
        <f>M19+M27+M33</f>
        <v>6063750</v>
      </c>
      <c r="N34" s="12">
        <f>N19+N27+N33</f>
        <v>17369100</v>
      </c>
      <c r="O34" s="7">
        <f>O28+O20+O14</f>
        <v>8989269</v>
      </c>
    </row>
    <row r="35" ht="15">
      <c r="C35" t="s">
        <v>34</v>
      </c>
    </row>
    <row r="36" spans="3:15" ht="15"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3:15" ht="15">
      <c r="C37" s="8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15">
      <c r="C38" s="8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3:15" ht="15"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sheetProtection/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0"/>
  <sheetViews>
    <sheetView tabSelected="1" zoomScalePageLayoutView="0" workbookViewId="0" topLeftCell="A10">
      <selection activeCell="M20" sqref="M20"/>
    </sheetView>
  </sheetViews>
  <sheetFormatPr defaultColWidth="9.140625" defaultRowHeight="15"/>
  <cols>
    <col min="1" max="1" width="3.7109375" style="0" customWidth="1"/>
    <col min="2" max="2" width="20.8515625" style="0" customWidth="1"/>
    <col min="3" max="3" width="6.7109375" style="0" customWidth="1"/>
    <col min="4" max="4" width="6.140625" style="0" customWidth="1"/>
    <col min="5" max="5" width="8.00390625" style="0" customWidth="1"/>
    <col min="6" max="6" width="10.57421875" style="0" bestFit="1" customWidth="1"/>
    <col min="10" max="10" width="7.8515625" style="0" customWidth="1"/>
    <col min="11" max="11" width="6.421875" style="0" customWidth="1"/>
    <col min="14" max="14" width="13.7109375" style="0" customWidth="1"/>
  </cols>
  <sheetData>
    <row r="1" ht="15">
      <c r="N1" t="s">
        <v>40</v>
      </c>
    </row>
    <row r="2" ht="15">
      <c r="N2" t="s">
        <v>87</v>
      </c>
    </row>
    <row r="3" ht="15">
      <c r="N3" t="s">
        <v>88</v>
      </c>
    </row>
    <row r="4" ht="15">
      <c r="N4" t="s">
        <v>41</v>
      </c>
    </row>
    <row r="5" ht="15">
      <c r="N5" t="s">
        <v>52</v>
      </c>
    </row>
    <row r="6" ht="15">
      <c r="N6" t="s">
        <v>89</v>
      </c>
    </row>
    <row r="8" spans="3:9" ht="15">
      <c r="C8" s="27" t="s">
        <v>57</v>
      </c>
      <c r="D8" s="27"/>
      <c r="E8" s="27"/>
      <c r="F8" s="27"/>
      <c r="G8" s="27"/>
      <c r="H8" s="27"/>
      <c r="I8" s="27"/>
    </row>
    <row r="9" spans="3:9" ht="15">
      <c r="C9" s="27" t="s">
        <v>86</v>
      </c>
      <c r="D9" s="27"/>
      <c r="E9" s="27"/>
      <c r="F9" s="27"/>
      <c r="G9" s="27"/>
      <c r="H9" s="27"/>
      <c r="I9" s="27"/>
    </row>
    <row r="10" spans="3:9" ht="15">
      <c r="C10" s="27" t="s">
        <v>81</v>
      </c>
      <c r="D10" s="27"/>
      <c r="E10" s="27"/>
      <c r="F10" s="27"/>
      <c r="G10" s="27"/>
      <c r="H10" s="27"/>
      <c r="I10" s="27"/>
    </row>
    <row r="11" ht="15">
      <c r="I11" t="s">
        <v>51</v>
      </c>
    </row>
    <row r="12" spans="9:14" ht="15">
      <c r="I12" s="35" t="s">
        <v>54</v>
      </c>
      <c r="J12" s="35"/>
      <c r="K12" s="35"/>
      <c r="L12" s="35"/>
      <c r="N12">
        <v>295000</v>
      </c>
    </row>
    <row r="13" spans="9:14" ht="15">
      <c r="I13" t="s">
        <v>54</v>
      </c>
      <c r="L13" t="s">
        <v>61</v>
      </c>
      <c r="N13">
        <v>621000</v>
      </c>
    </row>
    <row r="14" spans="1:14" ht="60.75" customHeight="1">
      <c r="A14" s="29" t="s">
        <v>42</v>
      </c>
      <c r="B14" s="29" t="s">
        <v>43</v>
      </c>
      <c r="C14" s="29" t="s">
        <v>63</v>
      </c>
      <c r="D14" s="29" t="s">
        <v>44</v>
      </c>
      <c r="E14" s="29" t="s">
        <v>45</v>
      </c>
      <c r="F14" s="29" t="s">
        <v>46</v>
      </c>
      <c r="G14" s="29" t="s">
        <v>49</v>
      </c>
      <c r="H14" s="29" t="s">
        <v>50</v>
      </c>
      <c r="I14" s="31" t="s">
        <v>58</v>
      </c>
      <c r="J14" s="32"/>
      <c r="K14" s="32"/>
      <c r="L14" s="33"/>
      <c r="M14" s="29" t="s">
        <v>60</v>
      </c>
      <c r="N14" s="29" t="s">
        <v>91</v>
      </c>
    </row>
    <row r="15" spans="1:14" ht="160.5" customHeight="1">
      <c r="A15" s="30"/>
      <c r="B15" s="30"/>
      <c r="C15" s="30"/>
      <c r="D15" s="30"/>
      <c r="E15" s="30"/>
      <c r="F15" s="30"/>
      <c r="G15" s="30"/>
      <c r="H15" s="30"/>
      <c r="I15" s="15" t="s">
        <v>47</v>
      </c>
      <c r="J15" s="15" t="s">
        <v>48</v>
      </c>
      <c r="K15" s="25" t="s">
        <v>59</v>
      </c>
      <c r="L15" s="13" t="s">
        <v>62</v>
      </c>
      <c r="M15" s="30"/>
      <c r="N15" s="30"/>
    </row>
    <row r="16" spans="1:14" ht="15">
      <c r="A16" s="4"/>
      <c r="B16" s="5" t="s">
        <v>31</v>
      </c>
      <c r="C16" s="4"/>
      <c r="D16" s="4"/>
      <c r="E16" s="4">
        <v>295000</v>
      </c>
      <c r="F16" s="4"/>
      <c r="G16" s="16">
        <v>0.5</v>
      </c>
      <c r="H16" s="4"/>
      <c r="I16" s="4"/>
      <c r="J16" s="4"/>
      <c r="K16" s="4"/>
      <c r="L16" s="4"/>
      <c r="M16" s="4"/>
      <c r="N16" s="4"/>
    </row>
    <row r="17" spans="1:14" ht="15">
      <c r="A17" s="4">
        <v>1</v>
      </c>
      <c r="B17" s="4" t="s">
        <v>21</v>
      </c>
      <c r="C17" s="4">
        <v>1</v>
      </c>
      <c r="D17" s="7">
        <v>17</v>
      </c>
      <c r="E17" s="4">
        <v>3.98</v>
      </c>
      <c r="F17" s="4">
        <f>(E17*N12)</f>
        <v>1174100</v>
      </c>
      <c r="G17" s="4">
        <f>F17*0.5</f>
        <v>587050</v>
      </c>
      <c r="H17" s="4">
        <f>F17+G17</f>
        <v>1761150</v>
      </c>
      <c r="I17" s="4"/>
      <c r="J17" s="4">
        <f>H17*0.5</f>
        <v>880575</v>
      </c>
      <c r="K17" s="4"/>
      <c r="L17" s="4"/>
      <c r="M17" s="4">
        <f>I17+J17+K17+L17</f>
        <v>880575</v>
      </c>
      <c r="N17" s="11">
        <f>H17+M17</f>
        <v>2641725</v>
      </c>
    </row>
    <row r="18" spans="1:14" ht="15">
      <c r="A18" s="4">
        <v>2</v>
      </c>
      <c r="B18" s="4" t="s">
        <v>22</v>
      </c>
      <c r="C18" s="4">
        <v>1</v>
      </c>
      <c r="D18" s="7">
        <v>16</v>
      </c>
      <c r="E18" s="4">
        <v>3.72</v>
      </c>
      <c r="F18" s="4">
        <f>E18*N12</f>
        <v>1097400</v>
      </c>
      <c r="G18" s="4">
        <f>F18*0.5</f>
        <v>548700</v>
      </c>
      <c r="H18" s="4">
        <f>F18+G18</f>
        <v>1646100</v>
      </c>
      <c r="I18" s="4">
        <f>H18*0.5</f>
        <v>823050</v>
      </c>
      <c r="K18" s="4"/>
      <c r="L18" s="4"/>
      <c r="M18" s="4">
        <f>I18+K18+L18</f>
        <v>823050</v>
      </c>
      <c r="N18" s="11">
        <f>H18+M18</f>
        <v>2469150</v>
      </c>
    </row>
    <row r="19" spans="1:14" ht="15">
      <c r="A19" s="4">
        <v>3</v>
      </c>
      <c r="B19" s="4" t="s">
        <v>32</v>
      </c>
      <c r="C19" s="4">
        <v>1</v>
      </c>
      <c r="D19" s="7">
        <v>16</v>
      </c>
      <c r="E19" s="4">
        <v>3.72</v>
      </c>
      <c r="F19" s="4">
        <f>E19*N12</f>
        <v>1097400</v>
      </c>
      <c r="G19" s="4">
        <f>F19*0.5</f>
        <v>548700</v>
      </c>
      <c r="H19" s="4">
        <f>F19+G19</f>
        <v>1646100</v>
      </c>
      <c r="I19" s="4">
        <f>H19*0.5</f>
        <v>823050</v>
      </c>
      <c r="J19" s="4"/>
      <c r="K19" s="4"/>
      <c r="L19" s="4"/>
      <c r="M19" s="4">
        <f>I19+J19+K19+L19</f>
        <v>823050</v>
      </c>
      <c r="N19" s="11">
        <f>H19+M19</f>
        <v>2469150</v>
      </c>
    </row>
    <row r="20" spans="1:14" ht="15">
      <c r="A20" s="4">
        <v>4</v>
      </c>
      <c r="B20" s="4" t="s">
        <v>23</v>
      </c>
      <c r="C20" s="4">
        <v>1</v>
      </c>
      <c r="D20" s="7">
        <v>11</v>
      </c>
      <c r="E20" s="4">
        <v>2.65</v>
      </c>
      <c r="F20" s="17">
        <f>(E20*N12)*0.5</f>
        <v>390875</v>
      </c>
      <c r="G20" s="17">
        <f>F20*0.5</f>
        <v>195437.5</v>
      </c>
      <c r="H20" s="17">
        <f>F20+G20</f>
        <v>586312.5</v>
      </c>
      <c r="I20" s="17">
        <v>293156</v>
      </c>
      <c r="J20" s="4"/>
      <c r="K20" s="4"/>
      <c r="L20" s="17">
        <v>293156</v>
      </c>
      <c r="M20" s="17">
        <f>I20+L20</f>
        <v>586312</v>
      </c>
      <c r="N20" s="19">
        <f>H20+M20</f>
        <v>1172624.5</v>
      </c>
    </row>
    <row r="21" spans="1:14" ht="15">
      <c r="A21" s="4"/>
      <c r="B21" s="4" t="s">
        <v>37</v>
      </c>
      <c r="C21" s="4">
        <f>SUM(C17:C20)</f>
        <v>4</v>
      </c>
      <c r="D21" s="7"/>
      <c r="E21" s="4"/>
      <c r="F21" s="4">
        <f>SUM(F17:F20)</f>
        <v>3759775</v>
      </c>
      <c r="G21" s="4">
        <f>SUM(G17:G20)</f>
        <v>1879887.5</v>
      </c>
      <c r="H21" s="4">
        <f>SUM(H17:H20)</f>
        <v>5639662.5</v>
      </c>
      <c r="I21" s="4">
        <f>SUM(I17:I20)</f>
        <v>1939256</v>
      </c>
      <c r="J21" s="4"/>
      <c r="K21" s="4">
        <f>SUM(K17:K20)</f>
        <v>0</v>
      </c>
      <c r="L21" s="4"/>
      <c r="M21" s="4">
        <f>SUM(M17:M20)</f>
        <v>3112987</v>
      </c>
      <c r="N21" s="11">
        <f>SUM(N17:N20)</f>
        <v>8752649.5</v>
      </c>
    </row>
    <row r="22" spans="1:14" ht="15">
      <c r="A22" s="4"/>
      <c r="B22" s="5" t="s">
        <v>24</v>
      </c>
      <c r="C22" s="4"/>
      <c r="D22" s="4"/>
      <c r="E22" s="4">
        <v>621000</v>
      </c>
      <c r="F22" s="4"/>
      <c r="G22" s="16">
        <v>0.5</v>
      </c>
      <c r="H22" s="4"/>
      <c r="I22" s="4"/>
      <c r="J22" s="4"/>
      <c r="K22" s="4"/>
      <c r="L22" s="4"/>
      <c r="M22" s="4"/>
      <c r="N22" s="4"/>
    </row>
    <row r="23" spans="1:15" ht="15">
      <c r="A23" s="4">
        <v>5</v>
      </c>
      <c r="B23" s="4" t="s">
        <v>25</v>
      </c>
      <c r="C23" s="4">
        <v>1</v>
      </c>
      <c r="D23" s="7">
        <v>3</v>
      </c>
      <c r="E23" s="4">
        <v>1.35</v>
      </c>
      <c r="F23" s="4">
        <f>E22*E23</f>
        <v>838350</v>
      </c>
      <c r="G23" s="17">
        <f aca="true" t="shared" si="0" ref="G23:G28">F23*0.5</f>
        <v>419175</v>
      </c>
      <c r="H23" s="17">
        <f>F23+G23</f>
        <v>1257525</v>
      </c>
      <c r="I23" s="4"/>
      <c r="J23" s="4"/>
      <c r="K23" s="4"/>
      <c r="L23" s="17"/>
      <c r="M23" s="17">
        <f>L23</f>
        <v>0</v>
      </c>
      <c r="N23" s="11">
        <f aca="true" t="shared" si="1" ref="N23:N28">H23+M23</f>
        <v>1257525</v>
      </c>
      <c r="O23" s="21"/>
    </row>
    <row r="24" spans="1:15" ht="15">
      <c r="A24" s="4">
        <v>6</v>
      </c>
      <c r="B24" s="4" t="s">
        <v>25</v>
      </c>
      <c r="C24" s="4">
        <v>1</v>
      </c>
      <c r="D24" s="7">
        <v>3</v>
      </c>
      <c r="E24" s="4">
        <v>1.35</v>
      </c>
      <c r="F24" s="4">
        <f>E22*E24</f>
        <v>838350</v>
      </c>
      <c r="G24" s="17">
        <f t="shared" si="0"/>
        <v>419175</v>
      </c>
      <c r="H24" s="17">
        <f>F24+G24</f>
        <v>1257525</v>
      </c>
      <c r="I24" s="4"/>
      <c r="J24" s="4"/>
      <c r="K24" s="4"/>
      <c r="L24" s="17">
        <f>H24*0.15</f>
        <v>188628.75</v>
      </c>
      <c r="M24" s="17">
        <f>L24</f>
        <v>188628.75</v>
      </c>
      <c r="N24" s="11">
        <f t="shared" si="1"/>
        <v>1446153.75</v>
      </c>
      <c r="O24" s="21"/>
    </row>
    <row r="25" spans="1:15" ht="15">
      <c r="A25" s="4">
        <v>7</v>
      </c>
      <c r="B25" s="4" t="s">
        <v>25</v>
      </c>
      <c r="C25" s="4">
        <v>1</v>
      </c>
      <c r="D25" s="7">
        <v>3</v>
      </c>
      <c r="E25" s="4">
        <v>1.35</v>
      </c>
      <c r="F25" s="4">
        <f>E22*E25</f>
        <v>838350</v>
      </c>
      <c r="G25" s="17">
        <f t="shared" si="0"/>
        <v>419175</v>
      </c>
      <c r="H25" s="17">
        <f>F25+G25</f>
        <v>1257525</v>
      </c>
      <c r="I25" s="4"/>
      <c r="J25" s="4"/>
      <c r="K25" s="4"/>
      <c r="L25" s="17">
        <f>H25*0.25</f>
        <v>314381.25</v>
      </c>
      <c r="M25" s="17">
        <f>L25</f>
        <v>314381.25</v>
      </c>
      <c r="N25" s="11">
        <f t="shared" si="1"/>
        <v>1571906.25</v>
      </c>
      <c r="O25" s="21"/>
    </row>
    <row r="26" spans="1:15" ht="15">
      <c r="A26" s="4">
        <v>8</v>
      </c>
      <c r="B26" s="4" t="s">
        <v>25</v>
      </c>
      <c r="C26" s="4">
        <v>1</v>
      </c>
      <c r="D26" s="7">
        <v>3</v>
      </c>
      <c r="E26" s="4">
        <v>1.35</v>
      </c>
      <c r="F26" s="4">
        <f>E22*E26</f>
        <v>838350</v>
      </c>
      <c r="G26" s="17">
        <f t="shared" si="0"/>
        <v>419175</v>
      </c>
      <c r="H26" s="17">
        <f>F26+G26</f>
        <v>1257525</v>
      </c>
      <c r="I26" s="4"/>
      <c r="J26" s="4"/>
      <c r="K26" s="4"/>
      <c r="L26" s="17"/>
      <c r="M26" s="17">
        <f>L26</f>
        <v>0</v>
      </c>
      <c r="N26" s="11">
        <f t="shared" si="1"/>
        <v>1257525</v>
      </c>
      <c r="O26" s="21"/>
    </row>
    <row r="27" spans="1:15" ht="15">
      <c r="A27" s="4">
        <v>9</v>
      </c>
      <c r="B27" s="4" t="s">
        <v>25</v>
      </c>
      <c r="C27" s="4">
        <v>0.5</v>
      </c>
      <c r="D27" s="7">
        <v>3</v>
      </c>
      <c r="E27" s="4">
        <v>1.35</v>
      </c>
      <c r="F27" s="17">
        <f>(E22*E27)*0.5</f>
        <v>419175</v>
      </c>
      <c r="G27" s="17">
        <f t="shared" si="0"/>
        <v>209587.5</v>
      </c>
      <c r="H27" s="17">
        <f>F27+G27</f>
        <v>628762.5</v>
      </c>
      <c r="I27" s="17"/>
      <c r="J27" s="4"/>
      <c r="K27" s="4"/>
      <c r="L27" s="17">
        <f>H27*0.15</f>
        <v>94314.375</v>
      </c>
      <c r="M27" s="17">
        <f>L27</f>
        <v>94314.375</v>
      </c>
      <c r="N27" s="11">
        <f t="shared" si="1"/>
        <v>723076.875</v>
      </c>
      <c r="O27" s="21"/>
    </row>
    <row r="28" spans="1:15" ht="15">
      <c r="A28" s="4">
        <v>10</v>
      </c>
      <c r="B28" s="4" t="s">
        <v>25</v>
      </c>
      <c r="C28" s="4">
        <v>0.5</v>
      </c>
      <c r="D28" s="7">
        <v>3</v>
      </c>
      <c r="E28" s="4">
        <v>1.35</v>
      </c>
      <c r="F28" s="17">
        <f>(E22*E28)*0.5</f>
        <v>419175</v>
      </c>
      <c r="G28" s="17">
        <f t="shared" si="0"/>
        <v>209587.5</v>
      </c>
      <c r="H28" s="17">
        <f>F28+G28</f>
        <v>628762.5</v>
      </c>
      <c r="I28" s="17"/>
      <c r="J28" s="4"/>
      <c r="K28" s="4"/>
      <c r="L28" s="17">
        <f>H28*0.1</f>
        <v>62876.25</v>
      </c>
      <c r="M28" s="17">
        <f>L28</f>
        <v>62876.25</v>
      </c>
      <c r="N28" s="11">
        <f t="shared" si="1"/>
        <v>691638.75</v>
      </c>
      <c r="O28" s="21"/>
    </row>
    <row r="29" spans="1:15" ht="15">
      <c r="A29" s="4"/>
      <c r="B29" s="4" t="s">
        <v>37</v>
      </c>
      <c r="C29" s="4">
        <f>SUM(C23:C28)</f>
        <v>5</v>
      </c>
      <c r="D29" s="7"/>
      <c r="E29" s="4"/>
      <c r="F29" s="4">
        <f>SUM(F23:F28)</f>
        <v>4191750</v>
      </c>
      <c r="G29" s="4">
        <f>SUM(G23:G28)</f>
        <v>2095875</v>
      </c>
      <c r="H29" s="4">
        <f>SUM(H23:H28)</f>
        <v>6287625</v>
      </c>
      <c r="I29" s="4"/>
      <c r="J29" s="4"/>
      <c r="K29" s="4"/>
      <c r="L29" s="4">
        <f>SUM(L23:L28)</f>
        <v>660200.625</v>
      </c>
      <c r="M29" s="4">
        <f>SUM(M23:M28)</f>
        <v>660200.625</v>
      </c>
      <c r="N29" s="11">
        <f>SUM(N23:N28)</f>
        <v>6947825.625</v>
      </c>
      <c r="O29" s="21"/>
    </row>
    <row r="30" spans="1:15" ht="15">
      <c r="A30" s="4"/>
      <c r="B30" s="5" t="s">
        <v>26</v>
      </c>
      <c r="C30" s="4"/>
      <c r="D30" s="7"/>
      <c r="E30" s="4">
        <v>621000</v>
      </c>
      <c r="F30" s="4"/>
      <c r="G30" s="16">
        <v>0.5</v>
      </c>
      <c r="H30" s="4"/>
      <c r="I30" s="4"/>
      <c r="J30" s="4"/>
      <c r="K30" s="4"/>
      <c r="L30" s="4"/>
      <c r="M30" s="4"/>
      <c r="N30" s="18"/>
      <c r="O30" s="21"/>
    </row>
    <row r="31" spans="1:15" ht="15">
      <c r="A31" s="4">
        <v>11</v>
      </c>
      <c r="B31" s="4" t="s">
        <v>28</v>
      </c>
      <c r="C31" s="4">
        <v>0.5</v>
      </c>
      <c r="D31" s="7">
        <v>3</v>
      </c>
      <c r="E31" s="4">
        <v>1.35</v>
      </c>
      <c r="F31" s="4">
        <f>(E30*E31)*0.5</f>
        <v>419175</v>
      </c>
      <c r="G31" s="17">
        <f>F31*0.5</f>
        <v>209587.5</v>
      </c>
      <c r="H31" s="17">
        <f>F31+G31</f>
        <v>628762.5</v>
      </c>
      <c r="I31" s="4"/>
      <c r="J31" s="4"/>
      <c r="K31" s="17">
        <f>H31*0.1</f>
        <v>62876.25</v>
      </c>
      <c r="L31" s="17">
        <f>H31*0.5</f>
        <v>314381.25</v>
      </c>
      <c r="M31" s="17">
        <f>L31+K31</f>
        <v>377257.5</v>
      </c>
      <c r="N31" s="11">
        <f>H31+L31+K31</f>
        <v>1006020</v>
      </c>
      <c r="O31" s="21"/>
    </row>
    <row r="32" spans="1:15" ht="15">
      <c r="A32" s="4">
        <v>12</v>
      </c>
      <c r="B32" s="4" t="s">
        <v>29</v>
      </c>
      <c r="C32" s="4">
        <v>1</v>
      </c>
      <c r="D32" s="7">
        <v>3</v>
      </c>
      <c r="E32" s="4">
        <v>1.35</v>
      </c>
      <c r="F32" s="4">
        <f>E30*E32</f>
        <v>838350</v>
      </c>
      <c r="G32" s="4">
        <f>F32*0.5</f>
        <v>419175</v>
      </c>
      <c r="H32" s="4">
        <f>F32+G32</f>
        <v>1257525</v>
      </c>
      <c r="I32" s="4"/>
      <c r="J32" s="4"/>
      <c r="K32" s="4"/>
      <c r="L32" s="17">
        <f>H32*0.2</f>
        <v>251505</v>
      </c>
      <c r="M32" s="17">
        <f>L32</f>
        <v>251505</v>
      </c>
      <c r="N32" s="11">
        <f>H32+L32</f>
        <v>1509030</v>
      </c>
      <c r="O32" s="21"/>
    </row>
    <row r="33" spans="1:15" ht="15">
      <c r="A33" s="4">
        <v>13</v>
      </c>
      <c r="B33" s="4" t="s">
        <v>28</v>
      </c>
      <c r="C33" s="4">
        <v>0.5</v>
      </c>
      <c r="D33" s="7">
        <v>3</v>
      </c>
      <c r="E33" s="4">
        <v>1.35</v>
      </c>
      <c r="F33" s="4">
        <f>(E30*E33)*0.5</f>
        <v>419175</v>
      </c>
      <c r="G33" s="17">
        <f>F33*0.5</f>
        <v>209587.5</v>
      </c>
      <c r="H33" s="17">
        <f>F33+G33</f>
        <v>628762.5</v>
      </c>
      <c r="I33" s="4"/>
      <c r="J33" s="4"/>
      <c r="K33" s="4"/>
      <c r="L33" s="17">
        <f>H33*0.5</f>
        <v>314381.25</v>
      </c>
      <c r="M33" s="17">
        <f>L33</f>
        <v>314381.25</v>
      </c>
      <c r="N33" s="11">
        <f>H33+L33</f>
        <v>943143.75</v>
      </c>
      <c r="O33" s="21"/>
    </row>
    <row r="34" spans="1:15" ht="15">
      <c r="A34" s="4">
        <v>14</v>
      </c>
      <c r="B34" s="4" t="s">
        <v>84</v>
      </c>
      <c r="C34" s="4">
        <v>0.5</v>
      </c>
      <c r="D34" s="7">
        <v>3</v>
      </c>
      <c r="E34" s="4">
        <v>1.35</v>
      </c>
      <c r="F34" s="4">
        <f>(N13*E34)*C34</f>
        <v>419175</v>
      </c>
      <c r="G34" s="17"/>
      <c r="H34" s="17">
        <f>F34+G34</f>
        <v>419175</v>
      </c>
      <c r="I34" s="4"/>
      <c r="J34" s="4"/>
      <c r="K34" s="4"/>
      <c r="L34" s="4">
        <f>167670*0.5</f>
        <v>83835</v>
      </c>
      <c r="M34" s="17">
        <f>L34</f>
        <v>83835</v>
      </c>
      <c r="N34" s="11">
        <f>(H34+M34)</f>
        <v>503010</v>
      </c>
      <c r="O34" s="21"/>
    </row>
    <row r="35" spans="1:15" ht="15">
      <c r="A35" s="4"/>
      <c r="B35" s="4" t="s">
        <v>37</v>
      </c>
      <c r="C35" s="4">
        <f>SUM(C31:C34)</f>
        <v>2.5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11">
        <f>SUM(N31:N34)</f>
        <v>3961203.75</v>
      </c>
      <c r="O35" s="21"/>
    </row>
    <row r="36" spans="1:14" ht="15">
      <c r="A36" s="4"/>
      <c r="B36" s="4" t="s">
        <v>85</v>
      </c>
      <c r="C36" s="4">
        <f>C21+C29+C35</f>
        <v>11.5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18">
        <f>N21+N29+N35</f>
        <v>19661678.875</v>
      </c>
    </row>
    <row r="38" spans="1:4" ht="15">
      <c r="A38" s="26"/>
      <c r="B38" s="26"/>
      <c r="C38" s="26"/>
      <c r="D38" s="20"/>
    </row>
    <row r="39" spans="1:4" ht="15">
      <c r="A39" t="s">
        <v>90</v>
      </c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  <row r="249" ht="15">
      <c r="D249" s="20"/>
    </row>
    <row r="250" ht="15">
      <c r="D250" s="20"/>
    </row>
    <row r="251" ht="15">
      <c r="D251" s="20"/>
    </row>
    <row r="252" ht="15">
      <c r="D252" s="20"/>
    </row>
    <row r="253" ht="15">
      <c r="D253" s="20"/>
    </row>
    <row r="254" ht="15">
      <c r="D254" s="20"/>
    </row>
    <row r="255" ht="15">
      <c r="D255" s="20"/>
    </row>
    <row r="256" ht="15">
      <c r="D256" s="20"/>
    </row>
    <row r="257" ht="15">
      <c r="D257" s="20"/>
    </row>
    <row r="258" ht="15">
      <c r="D258" s="20"/>
    </row>
    <row r="259" ht="15">
      <c r="D259" s="20"/>
    </row>
    <row r="260" ht="15">
      <c r="D260" s="20"/>
    </row>
    <row r="261" ht="15">
      <c r="D261" s="20"/>
    </row>
    <row r="262" ht="15">
      <c r="D262" s="20"/>
    </row>
    <row r="263" ht="15">
      <c r="D263" s="20"/>
    </row>
    <row r="264" ht="15">
      <c r="D264" s="20"/>
    </row>
    <row r="265" ht="15">
      <c r="D265" s="20"/>
    </row>
    <row r="266" ht="15">
      <c r="D266" s="20"/>
    </row>
    <row r="267" ht="15">
      <c r="D267" s="20"/>
    </row>
    <row r="268" ht="15">
      <c r="D268" s="20"/>
    </row>
    <row r="269" ht="15">
      <c r="D269" s="20"/>
    </row>
    <row r="270" ht="15">
      <c r="D270" s="20"/>
    </row>
    <row r="271" ht="15">
      <c r="D271" s="20"/>
    </row>
    <row r="272" ht="15">
      <c r="D272" s="20"/>
    </row>
    <row r="273" ht="15">
      <c r="D273" s="20"/>
    </row>
    <row r="274" ht="15">
      <c r="D274" s="20"/>
    </row>
    <row r="275" ht="15">
      <c r="D275" s="20"/>
    </row>
    <row r="276" ht="15">
      <c r="D276" s="20"/>
    </row>
    <row r="277" ht="15">
      <c r="D277" s="20"/>
    </row>
    <row r="278" ht="15">
      <c r="D278" s="20"/>
    </row>
    <row r="279" ht="15">
      <c r="D279" s="20"/>
    </row>
    <row r="280" ht="15">
      <c r="D280" s="20"/>
    </row>
    <row r="281" ht="15">
      <c r="D281" s="20"/>
    </row>
    <row r="283" ht="15">
      <c r="D283" s="20"/>
    </row>
    <row r="284" ht="15">
      <c r="D284" s="20"/>
    </row>
    <row r="285" ht="15">
      <c r="D285" s="20"/>
    </row>
    <row r="286" ht="15">
      <c r="D286" s="20"/>
    </row>
    <row r="287" ht="15">
      <c r="D287" s="20"/>
    </row>
    <row r="288" ht="15">
      <c r="D288" s="20"/>
    </row>
    <row r="289" ht="15">
      <c r="D289" s="20"/>
    </row>
    <row r="290" ht="15">
      <c r="D290" s="20"/>
    </row>
  </sheetData>
  <sheetProtection/>
  <mergeCells count="15">
    <mergeCell ref="A14:A15"/>
    <mergeCell ref="B14:B15"/>
    <mergeCell ref="C14:C15"/>
    <mergeCell ref="D14:D15"/>
    <mergeCell ref="E14:E15"/>
    <mergeCell ref="I14:L14"/>
    <mergeCell ref="M14:M15"/>
    <mergeCell ref="N14:N15"/>
    <mergeCell ref="C9:I9"/>
    <mergeCell ref="C8:I8"/>
    <mergeCell ref="I12:L12"/>
    <mergeCell ref="C10:I10"/>
    <mergeCell ref="F14:F15"/>
    <mergeCell ref="G14:G15"/>
    <mergeCell ref="H14:H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0"/>
  <sheetViews>
    <sheetView zoomScalePageLayoutView="0" workbookViewId="0" topLeftCell="A7">
      <selection activeCell="Q28" sqref="Q28"/>
    </sheetView>
  </sheetViews>
  <sheetFormatPr defaultColWidth="9.140625" defaultRowHeight="15"/>
  <cols>
    <col min="1" max="1" width="3.7109375" style="0" customWidth="1"/>
    <col min="2" max="2" width="20.8515625" style="0" customWidth="1"/>
    <col min="3" max="3" width="6.7109375" style="0" customWidth="1"/>
    <col min="4" max="4" width="6.140625" style="0" customWidth="1"/>
    <col min="5" max="5" width="8.00390625" style="0" customWidth="1"/>
    <col min="6" max="6" width="10.57421875" style="0" bestFit="1" customWidth="1"/>
    <col min="10" max="10" width="7.8515625" style="0" customWidth="1"/>
    <col min="11" max="11" width="6.421875" style="0" customWidth="1"/>
    <col min="14" max="14" width="13.7109375" style="0" customWidth="1"/>
  </cols>
  <sheetData>
    <row r="1" ht="15">
      <c r="N1" t="s">
        <v>40</v>
      </c>
    </row>
    <row r="2" ht="15">
      <c r="N2" t="s">
        <v>87</v>
      </c>
    </row>
    <row r="3" ht="15">
      <c r="N3" t="s">
        <v>88</v>
      </c>
    </row>
    <row r="4" ht="15">
      <c r="N4" t="s">
        <v>41</v>
      </c>
    </row>
    <row r="5" ht="15">
      <c r="N5" t="s">
        <v>52</v>
      </c>
    </row>
    <row r="6" ht="15">
      <c r="N6" t="s">
        <v>89</v>
      </c>
    </row>
    <row r="8" spans="3:9" ht="15">
      <c r="C8" s="27" t="s">
        <v>57</v>
      </c>
      <c r="D8" s="27"/>
      <c r="E8" s="27"/>
      <c r="F8" s="27"/>
      <c r="G8" s="27"/>
      <c r="H8" s="27"/>
      <c r="I8" s="27"/>
    </row>
    <row r="9" spans="3:9" ht="15">
      <c r="C9" s="27" t="s">
        <v>86</v>
      </c>
      <c r="D9" s="27"/>
      <c r="E9" s="27"/>
      <c r="F9" s="27"/>
      <c r="G9" s="27"/>
      <c r="H9" s="27"/>
      <c r="I9" s="27"/>
    </row>
    <row r="10" spans="3:9" ht="15">
      <c r="C10" s="27" t="s">
        <v>81</v>
      </c>
      <c r="D10" s="27"/>
      <c r="E10" s="27"/>
      <c r="F10" s="27"/>
      <c r="G10" s="27"/>
      <c r="H10" s="27"/>
      <c r="I10" s="27"/>
    </row>
    <row r="11" ht="15">
      <c r="I11" t="s">
        <v>51</v>
      </c>
    </row>
    <row r="12" spans="9:14" ht="15">
      <c r="I12" s="27" t="s">
        <v>54</v>
      </c>
      <c r="J12" s="27"/>
      <c r="K12" s="27"/>
      <c r="L12" s="27"/>
      <c r="N12">
        <v>295000</v>
      </c>
    </row>
    <row r="13" spans="9:14" ht="15">
      <c r="I13" t="s">
        <v>54</v>
      </c>
      <c r="L13" t="s">
        <v>61</v>
      </c>
      <c r="N13">
        <v>621000</v>
      </c>
    </row>
    <row r="14" spans="1:14" ht="60.75" customHeight="1">
      <c r="A14" s="29" t="s">
        <v>42</v>
      </c>
      <c r="B14" s="29" t="s">
        <v>43</v>
      </c>
      <c r="C14" s="29" t="s">
        <v>63</v>
      </c>
      <c r="D14" s="29" t="s">
        <v>44</v>
      </c>
      <c r="E14" s="29" t="s">
        <v>45</v>
      </c>
      <c r="F14" s="29" t="s">
        <v>46</v>
      </c>
      <c r="G14" s="29" t="s">
        <v>49</v>
      </c>
      <c r="H14" s="29" t="s">
        <v>50</v>
      </c>
      <c r="I14" s="31" t="s">
        <v>58</v>
      </c>
      <c r="J14" s="32"/>
      <c r="K14" s="32"/>
      <c r="L14" s="33"/>
      <c r="M14" s="29" t="s">
        <v>60</v>
      </c>
      <c r="N14" s="29" t="s">
        <v>56</v>
      </c>
    </row>
    <row r="15" spans="1:14" ht="160.5" customHeight="1">
      <c r="A15" s="30"/>
      <c r="B15" s="30"/>
      <c r="C15" s="30"/>
      <c r="D15" s="30"/>
      <c r="E15" s="30"/>
      <c r="F15" s="30"/>
      <c r="G15" s="30"/>
      <c r="H15" s="30"/>
      <c r="I15" s="15" t="s">
        <v>47</v>
      </c>
      <c r="J15" s="15" t="s">
        <v>48</v>
      </c>
      <c r="K15" s="25" t="s">
        <v>59</v>
      </c>
      <c r="L15" s="13" t="s">
        <v>62</v>
      </c>
      <c r="M15" s="30"/>
      <c r="N15" s="30"/>
    </row>
    <row r="16" spans="1:14" ht="15">
      <c r="A16" s="4"/>
      <c r="B16" s="5" t="s">
        <v>31</v>
      </c>
      <c r="C16" s="4"/>
      <c r="D16" s="4"/>
      <c r="E16" s="4">
        <v>295000</v>
      </c>
      <c r="F16" s="4"/>
      <c r="G16" s="16">
        <v>0.5</v>
      </c>
      <c r="H16" s="4"/>
      <c r="I16" s="4"/>
      <c r="J16" s="4"/>
      <c r="K16" s="4"/>
      <c r="L16" s="4"/>
      <c r="M16" s="4"/>
      <c r="N16" s="4"/>
    </row>
    <row r="17" spans="1:14" ht="15">
      <c r="A17" s="4">
        <v>1</v>
      </c>
      <c r="B17" s="4" t="s">
        <v>21</v>
      </c>
      <c r="C17" s="4">
        <v>1</v>
      </c>
      <c r="D17" s="7">
        <v>17</v>
      </c>
      <c r="E17" s="4">
        <v>3.98</v>
      </c>
      <c r="F17" s="4">
        <f>(E17*N12)</f>
        <v>1174100</v>
      </c>
      <c r="G17" s="4">
        <f>F17*0.5</f>
        <v>587050</v>
      </c>
      <c r="H17" s="4">
        <f>F17+G17</f>
        <v>1761150</v>
      </c>
      <c r="I17" s="4"/>
      <c r="J17" s="4">
        <f>H17*0.5</f>
        <v>880575</v>
      </c>
      <c r="K17" s="4"/>
      <c r="L17" s="4"/>
      <c r="M17" s="4">
        <f>I17+J17+K17+L17</f>
        <v>880575</v>
      </c>
      <c r="N17" s="11">
        <f>H17+M17</f>
        <v>2641725</v>
      </c>
    </row>
    <row r="18" spans="1:14" ht="15">
      <c r="A18" s="4">
        <v>2</v>
      </c>
      <c r="B18" s="4" t="s">
        <v>22</v>
      </c>
      <c r="C18" s="4">
        <v>1</v>
      </c>
      <c r="D18" s="7">
        <v>16</v>
      </c>
      <c r="E18" s="4">
        <v>3.72</v>
      </c>
      <c r="F18" s="4">
        <f>E18*N12</f>
        <v>1097400</v>
      </c>
      <c r="G18" s="4">
        <f>F18*0.5</f>
        <v>548700</v>
      </c>
      <c r="H18" s="4">
        <f>F18+G18</f>
        <v>1646100</v>
      </c>
      <c r="I18" s="4">
        <f>H18*0.5</f>
        <v>823050</v>
      </c>
      <c r="K18" s="4"/>
      <c r="L18" s="4"/>
      <c r="M18" s="4">
        <f>I18+K18+L18</f>
        <v>823050</v>
      </c>
      <c r="N18" s="11">
        <f>H18+M18</f>
        <v>2469150</v>
      </c>
    </row>
    <row r="19" spans="1:14" ht="15">
      <c r="A19" s="4">
        <v>3</v>
      </c>
      <c r="B19" s="4" t="s">
        <v>32</v>
      </c>
      <c r="C19" s="4">
        <v>1</v>
      </c>
      <c r="D19" s="7">
        <v>16</v>
      </c>
      <c r="E19" s="4">
        <v>3.72</v>
      </c>
      <c r="F19" s="4">
        <f>E19*N12</f>
        <v>1097400</v>
      </c>
      <c r="G19" s="4">
        <f>F19*0.5</f>
        <v>548700</v>
      </c>
      <c r="H19" s="4">
        <f>F19+G19</f>
        <v>1646100</v>
      </c>
      <c r="I19" s="4">
        <f>H19*0.5</f>
        <v>823050</v>
      </c>
      <c r="J19" s="4"/>
      <c r="K19" s="4"/>
      <c r="L19" s="4"/>
      <c r="M19" s="4">
        <f>I19+J19+K19+L19</f>
        <v>823050</v>
      </c>
      <c r="N19" s="11">
        <f>H19+M19</f>
        <v>2469150</v>
      </c>
    </row>
    <row r="20" spans="1:14" ht="15">
      <c r="A20" s="4">
        <v>4</v>
      </c>
      <c r="B20" s="4" t="s">
        <v>23</v>
      </c>
      <c r="C20" s="4">
        <v>1</v>
      </c>
      <c r="D20" s="7">
        <v>11</v>
      </c>
      <c r="E20" s="4">
        <v>2.65</v>
      </c>
      <c r="F20" s="17">
        <f>(E20*N12)*0.5</f>
        <v>390875</v>
      </c>
      <c r="G20" s="17">
        <f>F20*0.5</f>
        <v>195437.5</v>
      </c>
      <c r="H20" s="17">
        <f>F20+G20</f>
        <v>586312.5</v>
      </c>
      <c r="I20" s="17">
        <v>293156</v>
      </c>
      <c r="J20" s="4"/>
      <c r="K20" s="4"/>
      <c r="L20" s="17">
        <v>293156</v>
      </c>
      <c r="M20" s="17">
        <f>I20+L20</f>
        <v>586312</v>
      </c>
      <c r="N20" s="19">
        <f>H20+M20</f>
        <v>1172624.5</v>
      </c>
    </row>
    <row r="21" spans="1:14" ht="15">
      <c r="A21" s="4"/>
      <c r="B21" s="4" t="s">
        <v>37</v>
      </c>
      <c r="C21" s="4">
        <f>SUM(C17:C20)</f>
        <v>4</v>
      </c>
      <c r="D21" s="7"/>
      <c r="E21" s="4"/>
      <c r="F21" s="4">
        <f>SUM(F17:F20)</f>
        <v>3759775</v>
      </c>
      <c r="G21" s="4">
        <f>SUM(G17:G20)</f>
        <v>1879887.5</v>
      </c>
      <c r="H21" s="4">
        <f>SUM(H17:H20)</f>
        <v>5639662.5</v>
      </c>
      <c r="I21" s="4">
        <f>SUM(I17:I20)</f>
        <v>1939256</v>
      </c>
      <c r="J21" s="4"/>
      <c r="K21" s="4">
        <f>SUM(K17:K20)</f>
        <v>0</v>
      </c>
      <c r="L21" s="4"/>
      <c r="M21" s="4">
        <f>SUM(M17:M20)</f>
        <v>3112987</v>
      </c>
      <c r="N21" s="11">
        <f>SUM(N17:N20)</f>
        <v>8752649.5</v>
      </c>
    </row>
    <row r="22" spans="1:14" ht="15">
      <c r="A22" s="4"/>
      <c r="B22" s="5" t="s">
        <v>24</v>
      </c>
      <c r="C22" s="4"/>
      <c r="D22" s="4"/>
      <c r="E22" s="4">
        <v>621000</v>
      </c>
      <c r="F22" s="4"/>
      <c r="G22" s="16">
        <v>0.5</v>
      </c>
      <c r="H22" s="4"/>
      <c r="I22" s="4"/>
      <c r="J22" s="4"/>
      <c r="K22" s="4"/>
      <c r="L22" s="4"/>
      <c r="M22" s="4"/>
      <c r="N22" s="4"/>
    </row>
    <row r="23" spans="1:15" ht="15">
      <c r="A23" s="4">
        <v>5</v>
      </c>
      <c r="B23" s="4" t="s">
        <v>25</v>
      </c>
      <c r="C23" s="4">
        <v>1</v>
      </c>
      <c r="D23" s="7">
        <v>3</v>
      </c>
      <c r="E23" s="4">
        <v>1.35</v>
      </c>
      <c r="F23" s="4">
        <f>E22*E23</f>
        <v>838350</v>
      </c>
      <c r="G23" s="17">
        <f aca="true" t="shared" si="0" ref="G23:G28">F23*0.5</f>
        <v>419175</v>
      </c>
      <c r="H23" s="17">
        <f>F23+G23</f>
        <v>1257525</v>
      </c>
      <c r="I23" s="4"/>
      <c r="J23" s="4"/>
      <c r="K23" s="4"/>
      <c r="L23" s="17"/>
      <c r="M23" s="17">
        <f>L23</f>
        <v>0</v>
      </c>
      <c r="N23" s="11">
        <f aca="true" t="shared" si="1" ref="N23:N28">H23+M23</f>
        <v>1257525</v>
      </c>
      <c r="O23" s="21"/>
    </row>
    <row r="24" spans="1:15" ht="15">
      <c r="A24" s="4">
        <v>6</v>
      </c>
      <c r="B24" s="4" t="s">
        <v>25</v>
      </c>
      <c r="C24" s="4">
        <v>1</v>
      </c>
      <c r="D24" s="7">
        <v>3</v>
      </c>
      <c r="E24" s="4">
        <v>1.35</v>
      </c>
      <c r="F24" s="4">
        <f>E22*E24</f>
        <v>838350</v>
      </c>
      <c r="G24" s="17">
        <f t="shared" si="0"/>
        <v>419175</v>
      </c>
      <c r="H24" s="17">
        <f>F24+G24</f>
        <v>1257525</v>
      </c>
      <c r="I24" s="4"/>
      <c r="J24" s="4"/>
      <c r="K24" s="4"/>
      <c r="L24" s="17">
        <f>H24*0.15</f>
        <v>188628.75</v>
      </c>
      <c r="M24" s="17">
        <f>L24</f>
        <v>188628.75</v>
      </c>
      <c r="N24" s="11">
        <f t="shared" si="1"/>
        <v>1446153.75</v>
      </c>
      <c r="O24" s="21"/>
    </row>
    <row r="25" spans="1:15" ht="15">
      <c r="A25" s="4">
        <v>7</v>
      </c>
      <c r="B25" s="4" t="s">
        <v>25</v>
      </c>
      <c r="C25" s="4">
        <v>1</v>
      </c>
      <c r="D25" s="7">
        <v>3</v>
      </c>
      <c r="E25" s="4">
        <v>1.35</v>
      </c>
      <c r="F25" s="4">
        <f>E22*E25</f>
        <v>838350</v>
      </c>
      <c r="G25" s="17">
        <f t="shared" si="0"/>
        <v>419175</v>
      </c>
      <c r="H25" s="17">
        <f>F25+G25</f>
        <v>1257525</v>
      </c>
      <c r="I25" s="4"/>
      <c r="J25" s="4"/>
      <c r="K25" s="4"/>
      <c r="L25" s="17">
        <f>H25*0.25</f>
        <v>314381.25</v>
      </c>
      <c r="M25" s="17">
        <f>L25</f>
        <v>314381.25</v>
      </c>
      <c r="N25" s="11">
        <f t="shared" si="1"/>
        <v>1571906.25</v>
      </c>
      <c r="O25" s="21"/>
    </row>
    <row r="26" spans="1:15" ht="15">
      <c r="A26" s="4">
        <v>8</v>
      </c>
      <c r="B26" s="4" t="s">
        <v>25</v>
      </c>
      <c r="C26" s="4">
        <v>1</v>
      </c>
      <c r="D26" s="7">
        <v>3</v>
      </c>
      <c r="E26" s="4">
        <v>1.35</v>
      </c>
      <c r="F26" s="4">
        <f>E22*E26</f>
        <v>838350</v>
      </c>
      <c r="G26" s="17">
        <f t="shared" si="0"/>
        <v>419175</v>
      </c>
      <c r="H26" s="17">
        <f>F26+G26</f>
        <v>1257525</v>
      </c>
      <c r="I26" s="4"/>
      <c r="J26" s="4"/>
      <c r="K26" s="4"/>
      <c r="L26" s="17"/>
      <c r="M26" s="17">
        <f>L26</f>
        <v>0</v>
      </c>
      <c r="N26" s="11">
        <f t="shared" si="1"/>
        <v>1257525</v>
      </c>
      <c r="O26" s="21"/>
    </row>
    <row r="27" spans="1:15" ht="15">
      <c r="A27" s="4">
        <v>9</v>
      </c>
      <c r="B27" s="4" t="s">
        <v>25</v>
      </c>
      <c r="C27" s="4">
        <v>0.5</v>
      </c>
      <c r="D27" s="7">
        <v>3</v>
      </c>
      <c r="E27" s="4">
        <v>1.35</v>
      </c>
      <c r="F27" s="17">
        <f>(E22*E27)*0.5</f>
        <v>419175</v>
      </c>
      <c r="G27" s="17">
        <f t="shared" si="0"/>
        <v>209587.5</v>
      </c>
      <c r="H27" s="17">
        <f>F27+G27</f>
        <v>628762.5</v>
      </c>
      <c r="I27" s="17"/>
      <c r="J27" s="4"/>
      <c r="K27" s="4"/>
      <c r="L27" s="17">
        <f>H27*0.15</f>
        <v>94314.375</v>
      </c>
      <c r="M27" s="17">
        <f>L27</f>
        <v>94314.375</v>
      </c>
      <c r="N27" s="11">
        <f t="shared" si="1"/>
        <v>723076.875</v>
      </c>
      <c r="O27" s="21"/>
    </row>
    <row r="28" spans="1:15" ht="15">
      <c r="A28" s="4">
        <v>10</v>
      </c>
      <c r="B28" s="4" t="s">
        <v>25</v>
      </c>
      <c r="C28" s="4">
        <v>0.5</v>
      </c>
      <c r="D28" s="7">
        <v>3</v>
      </c>
      <c r="E28" s="4">
        <v>1.35</v>
      </c>
      <c r="F28" s="17">
        <f>(E22*E28)*0.5</f>
        <v>419175</v>
      </c>
      <c r="G28" s="17">
        <f t="shared" si="0"/>
        <v>209587.5</v>
      </c>
      <c r="H28" s="17">
        <f>F28+G28</f>
        <v>628762.5</v>
      </c>
      <c r="I28" s="17"/>
      <c r="J28" s="4"/>
      <c r="K28" s="4"/>
      <c r="L28" s="17">
        <f>H28*0.1</f>
        <v>62876.25</v>
      </c>
      <c r="M28" s="17">
        <f>L28</f>
        <v>62876.25</v>
      </c>
      <c r="N28" s="11">
        <f t="shared" si="1"/>
        <v>691638.75</v>
      </c>
      <c r="O28" s="21"/>
    </row>
    <row r="29" spans="1:15" ht="15">
      <c r="A29" s="4"/>
      <c r="B29" s="4" t="s">
        <v>37</v>
      </c>
      <c r="C29" s="4">
        <f>SUM(C23:C28)</f>
        <v>5</v>
      </c>
      <c r="D29" s="7"/>
      <c r="E29" s="4"/>
      <c r="F29" s="4">
        <f>SUM(F23:F28)</f>
        <v>4191750</v>
      </c>
      <c r="G29" s="4">
        <f>SUM(G23:G28)</f>
        <v>2095875</v>
      </c>
      <c r="H29" s="4">
        <f>SUM(H23:H28)</f>
        <v>6287625</v>
      </c>
      <c r="I29" s="4"/>
      <c r="J29" s="4"/>
      <c r="K29" s="4"/>
      <c r="L29" s="4">
        <f>SUM(L23:L28)</f>
        <v>660200.625</v>
      </c>
      <c r="M29" s="4">
        <f>SUM(M23:M28)</f>
        <v>660200.625</v>
      </c>
      <c r="N29" s="11">
        <f>SUM(N23:N28)</f>
        <v>6947825.625</v>
      </c>
      <c r="O29" s="21"/>
    </row>
    <row r="30" spans="1:15" ht="15">
      <c r="A30" s="4"/>
      <c r="B30" s="5" t="s">
        <v>26</v>
      </c>
      <c r="C30" s="4"/>
      <c r="D30" s="7"/>
      <c r="E30" s="4">
        <v>621000</v>
      </c>
      <c r="F30" s="4"/>
      <c r="G30" s="16">
        <v>0.5</v>
      </c>
      <c r="H30" s="4"/>
      <c r="I30" s="4"/>
      <c r="J30" s="4"/>
      <c r="K30" s="4"/>
      <c r="L30" s="4"/>
      <c r="M30" s="4"/>
      <c r="N30" s="18"/>
      <c r="O30" s="21"/>
    </row>
    <row r="31" spans="1:15" ht="15">
      <c r="A31" s="4">
        <v>11</v>
      </c>
      <c r="B31" s="4" t="s">
        <v>28</v>
      </c>
      <c r="C31" s="4">
        <v>0.5</v>
      </c>
      <c r="D31" s="7">
        <v>3</v>
      </c>
      <c r="E31" s="4">
        <v>1.35</v>
      </c>
      <c r="F31" s="4">
        <f>(E30*E31)*0.5</f>
        <v>419175</v>
      </c>
      <c r="G31" s="17">
        <f>F31*0.5</f>
        <v>209587.5</v>
      </c>
      <c r="H31" s="17">
        <f>F31+G31</f>
        <v>628762.5</v>
      </c>
      <c r="I31" s="4"/>
      <c r="J31" s="4"/>
      <c r="K31" s="17">
        <f>H31*0.1</f>
        <v>62876.25</v>
      </c>
      <c r="L31" s="17">
        <f>H31*0.5</f>
        <v>314381.25</v>
      </c>
      <c r="M31" s="17">
        <f>L31+K31</f>
        <v>377257.5</v>
      </c>
      <c r="N31" s="11">
        <f>H31+L31+K31</f>
        <v>1006020</v>
      </c>
      <c r="O31" s="21"/>
    </row>
    <row r="32" spans="1:15" ht="15">
      <c r="A32" s="4">
        <v>12</v>
      </c>
      <c r="B32" s="4" t="s">
        <v>29</v>
      </c>
      <c r="C32" s="4">
        <v>1</v>
      </c>
      <c r="D32" s="7">
        <v>3</v>
      </c>
      <c r="E32" s="4">
        <v>1.35</v>
      </c>
      <c r="F32" s="4">
        <f>E30*E32</f>
        <v>838350</v>
      </c>
      <c r="G32" s="4">
        <f>F32*0.5</f>
        <v>419175</v>
      </c>
      <c r="H32" s="4">
        <f>F32+G32</f>
        <v>1257525</v>
      </c>
      <c r="I32" s="4"/>
      <c r="J32" s="4"/>
      <c r="K32" s="4"/>
      <c r="L32" s="17">
        <f>H32*0.2</f>
        <v>251505</v>
      </c>
      <c r="M32" s="17">
        <f>L32</f>
        <v>251505</v>
      </c>
      <c r="N32" s="11">
        <f>H32+L32</f>
        <v>1509030</v>
      </c>
      <c r="O32" s="21"/>
    </row>
    <row r="33" spans="1:15" ht="15">
      <c r="A33" s="4">
        <v>13</v>
      </c>
      <c r="B33" s="4" t="s">
        <v>28</v>
      </c>
      <c r="C33" s="4">
        <v>0.5</v>
      </c>
      <c r="D33" s="7">
        <v>3</v>
      </c>
      <c r="E33" s="4">
        <v>1.35</v>
      </c>
      <c r="F33" s="4">
        <f>(E30*E33)*0.5</f>
        <v>419175</v>
      </c>
      <c r="G33" s="17">
        <f>F33*0.5</f>
        <v>209587.5</v>
      </c>
      <c r="H33" s="17">
        <f>F33+G33</f>
        <v>628762.5</v>
      </c>
      <c r="I33" s="4"/>
      <c r="J33" s="4"/>
      <c r="K33" s="4"/>
      <c r="L33" s="17">
        <f>H33*0.5</f>
        <v>314381.25</v>
      </c>
      <c r="M33" s="17">
        <f>L33</f>
        <v>314381.25</v>
      </c>
      <c r="N33" s="11">
        <f>H33+L33</f>
        <v>943143.75</v>
      </c>
      <c r="O33" s="21"/>
    </row>
    <row r="34" spans="1:15" ht="15">
      <c r="A34" s="4">
        <v>14</v>
      </c>
      <c r="B34" s="4" t="s">
        <v>84</v>
      </c>
      <c r="C34" s="4">
        <v>0.5</v>
      </c>
      <c r="D34" s="7">
        <v>3</v>
      </c>
      <c r="E34" s="4">
        <v>1.35</v>
      </c>
      <c r="F34" s="4">
        <f>(N13*E34)*C34</f>
        <v>419175</v>
      </c>
      <c r="G34" s="17"/>
      <c r="H34" s="17">
        <f>F34+G34</f>
        <v>419175</v>
      </c>
      <c r="I34" s="4"/>
      <c r="J34" s="4"/>
      <c r="K34" s="4"/>
      <c r="L34" s="4">
        <f>167670*0.5</f>
        <v>83835</v>
      </c>
      <c r="M34" s="17">
        <f>L34</f>
        <v>83835</v>
      </c>
      <c r="N34" s="11">
        <f>(H34+M34)</f>
        <v>503010</v>
      </c>
      <c r="O34" s="21"/>
    </row>
    <row r="35" spans="1:15" ht="15">
      <c r="A35" s="4"/>
      <c r="B35" s="4" t="s">
        <v>37</v>
      </c>
      <c r="C35" s="4">
        <f>SUM(C31:C34)</f>
        <v>2.5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11">
        <f>SUM(N31:N34)</f>
        <v>3961203.75</v>
      </c>
      <c r="O35" s="21"/>
    </row>
    <row r="36" spans="1:14" ht="15">
      <c r="A36" s="4"/>
      <c r="B36" s="4" t="s">
        <v>85</v>
      </c>
      <c r="C36" s="4">
        <f>C21+C29+C35</f>
        <v>11.5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18">
        <f>N21+N29+N35</f>
        <v>19661678.875</v>
      </c>
    </row>
    <row r="38" spans="1:4" ht="15">
      <c r="A38" s="26"/>
      <c r="B38" s="26"/>
      <c r="C38" s="26"/>
      <c r="D38" s="20"/>
    </row>
    <row r="39" spans="1:4" ht="15">
      <c r="A39" t="s">
        <v>90</v>
      </c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  <row r="249" ht="15">
      <c r="D249" s="20"/>
    </row>
    <row r="250" ht="15">
      <c r="D250" s="20"/>
    </row>
    <row r="251" ht="15">
      <c r="D251" s="20"/>
    </row>
    <row r="252" ht="15">
      <c r="D252" s="20"/>
    </row>
    <row r="253" ht="15">
      <c r="D253" s="20"/>
    </row>
    <row r="254" ht="15">
      <c r="D254" s="20"/>
    </row>
    <row r="255" ht="15">
      <c r="D255" s="20"/>
    </row>
    <row r="256" ht="15">
      <c r="D256" s="20"/>
    </row>
    <row r="257" ht="15">
      <c r="D257" s="20"/>
    </row>
    <row r="258" ht="15">
      <c r="D258" s="20"/>
    </row>
    <row r="259" ht="15">
      <c r="D259" s="20"/>
    </row>
    <row r="260" ht="15">
      <c r="D260" s="20"/>
    </row>
    <row r="261" ht="15">
      <c r="D261" s="20"/>
    </row>
    <row r="262" ht="15">
      <c r="D262" s="20"/>
    </row>
    <row r="263" ht="15">
      <c r="D263" s="20"/>
    </row>
    <row r="264" ht="15">
      <c r="D264" s="20"/>
    </row>
    <row r="265" ht="15">
      <c r="D265" s="20"/>
    </row>
    <row r="266" ht="15">
      <c r="D266" s="20"/>
    </row>
    <row r="267" ht="15">
      <c r="D267" s="20"/>
    </row>
    <row r="268" ht="15">
      <c r="D268" s="20"/>
    </row>
    <row r="269" ht="15">
      <c r="D269" s="20"/>
    </row>
    <row r="270" ht="15">
      <c r="D270" s="20"/>
    </row>
    <row r="271" ht="15">
      <c r="D271" s="20"/>
    </row>
    <row r="272" ht="15">
      <c r="D272" s="20"/>
    </row>
    <row r="273" ht="15">
      <c r="D273" s="20"/>
    </row>
    <row r="274" ht="15">
      <c r="D274" s="20"/>
    </row>
    <row r="275" ht="15">
      <c r="D275" s="20"/>
    </row>
    <row r="276" ht="15">
      <c r="D276" s="20"/>
    </row>
    <row r="277" ht="15">
      <c r="D277" s="20"/>
    </row>
    <row r="278" ht="15">
      <c r="D278" s="20"/>
    </row>
    <row r="279" ht="15">
      <c r="D279" s="20"/>
    </row>
    <row r="280" ht="15">
      <c r="D280" s="20"/>
    </row>
    <row r="281" ht="15">
      <c r="D281" s="20"/>
    </row>
    <row r="283" ht="15">
      <c r="D283" s="20"/>
    </row>
    <row r="284" ht="15">
      <c r="D284" s="20"/>
    </row>
    <row r="285" ht="15">
      <c r="D285" s="20"/>
    </row>
    <row r="286" ht="15">
      <c r="D286" s="20"/>
    </row>
    <row r="287" ht="15">
      <c r="D287" s="20"/>
    </row>
    <row r="288" ht="15">
      <c r="D288" s="20"/>
    </row>
    <row r="289" ht="15">
      <c r="D289" s="20"/>
    </row>
    <row r="290" ht="15">
      <c r="D290" s="20"/>
    </row>
  </sheetData>
  <sheetProtection/>
  <mergeCells count="15">
    <mergeCell ref="A14:A15"/>
    <mergeCell ref="B14:B15"/>
    <mergeCell ref="C14:C15"/>
    <mergeCell ref="D14:D15"/>
    <mergeCell ref="E14:E15"/>
    <mergeCell ref="M14:M15"/>
    <mergeCell ref="N14:N15"/>
    <mergeCell ref="C8:I8"/>
    <mergeCell ref="C9:I9"/>
    <mergeCell ref="C10:I10"/>
    <mergeCell ref="I12:L12"/>
    <mergeCell ref="F14:F15"/>
    <mergeCell ref="G14:G15"/>
    <mergeCell ref="H14:H15"/>
    <mergeCell ref="I14:L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kazakevich_d</cp:lastModifiedBy>
  <cp:lastPrinted>2012-04-03T13:11:49Z</cp:lastPrinted>
  <dcterms:created xsi:type="dcterms:W3CDTF">2010-11-06T11:22:47Z</dcterms:created>
  <dcterms:modified xsi:type="dcterms:W3CDTF">2012-05-02T12:43:46Z</dcterms:modified>
  <cp:category/>
  <cp:version/>
  <cp:contentType/>
  <cp:contentStatus/>
</cp:coreProperties>
</file>