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2" sheetId="1" r:id="rId1"/>
    <sheet name="Лист3" sheetId="2" r:id="rId2"/>
    <sheet name="СМЕТА НА 2012 новая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<sst xmlns="http://schemas.openxmlformats.org/spreadsheetml/2006/main" count="83" uniqueCount="73">
  <si>
    <t>Аренда</t>
  </si>
  <si>
    <t>ИТОГО ДОХОДОВ:</t>
  </si>
  <si>
    <t xml:space="preserve">РАСХОДЫ </t>
  </si>
  <si>
    <t xml:space="preserve">Расходы на оплату труда </t>
  </si>
  <si>
    <t>Плата за сбор, вывоз и обезвреживание ТБО</t>
  </si>
  <si>
    <t xml:space="preserve">в том числе  по-квартально </t>
  </si>
  <si>
    <t>ДОХОДЫ</t>
  </si>
  <si>
    <t xml:space="preserve">СМЕТА ДОХОДОВ И РАСХОДОВ  </t>
  </si>
  <si>
    <t>Товарищества собственников жилых домов №30, 34, 36, 38 по ул.Есенина</t>
  </si>
  <si>
    <t xml:space="preserve">Начисления на оплату труда </t>
  </si>
  <si>
    <t>Прочие расходы, в том числе:</t>
  </si>
  <si>
    <t>Расходы на подготовку кадров</t>
  </si>
  <si>
    <t>Наименование сатей</t>
  </si>
  <si>
    <t xml:space="preserve">Справочно: общая площадь домов  -  36067,5 кв.м </t>
  </si>
  <si>
    <t xml:space="preserve">     услуги связи</t>
  </si>
  <si>
    <t xml:space="preserve">     услуги банка</t>
  </si>
  <si>
    <t xml:space="preserve">    ремонт  и обслуживание оргтехники </t>
  </si>
  <si>
    <t xml:space="preserve">    дезинфекция </t>
  </si>
  <si>
    <t xml:space="preserve">План 2012г </t>
  </si>
  <si>
    <t>на 2012  год</t>
  </si>
  <si>
    <t>"_____" _________________ 2012 года</t>
  </si>
  <si>
    <t>МТИС, Аксиома</t>
  </si>
  <si>
    <t>Техобслуживание</t>
  </si>
  <si>
    <t>Прочие  доходы</t>
  </si>
  <si>
    <t>Подрядные работы (покос травы, механ.уборка снега)</t>
  </si>
  <si>
    <t>Поверка приборов учета отопления</t>
  </si>
  <si>
    <t>Противопожарная защита (УП "Техносвязь")</t>
  </si>
  <si>
    <t>Плата за пользование лифтами ( ОАО "Лифтсервис")</t>
  </si>
  <si>
    <t>Электроэнергия МОП</t>
  </si>
  <si>
    <t>Радио</t>
  </si>
  <si>
    <t xml:space="preserve">    услуги сторонних организаций (НИИ ПБ и ЧС МЧС)</t>
  </si>
  <si>
    <t xml:space="preserve">    информационные услуги "Консультант-Плюс")</t>
  </si>
  <si>
    <t xml:space="preserve"> НА ТЕХОБСЛУЖИВАНИЕ</t>
  </si>
  <si>
    <t>Итого на техобслуживание:</t>
  </si>
  <si>
    <t xml:space="preserve">Расходы, возмещаемые ЖКУ </t>
  </si>
  <si>
    <t>ТО входной двери (УП "Домофонстрой")</t>
  </si>
  <si>
    <t>Доходы от возмещаемых ЖКУ</t>
  </si>
  <si>
    <t>Итого по возмещаемым ЖКУ:</t>
  </si>
  <si>
    <t xml:space="preserve">Финансовый результат </t>
  </si>
  <si>
    <t>Итого по прочим доходам:</t>
  </si>
  <si>
    <t>___________________О.В.Самойленко</t>
  </si>
  <si>
    <t>Главный бухгалтер</t>
  </si>
  <si>
    <t>___________________Ж.В.Кречик</t>
  </si>
  <si>
    <t>Вода и стоки</t>
  </si>
  <si>
    <t>Отопление , подогрев воды</t>
  </si>
  <si>
    <t>Факт 2011 г.</t>
  </si>
  <si>
    <t>аварийное обслуживание (УП "ГАС")</t>
  </si>
  <si>
    <t>Вода  и стоки</t>
  </si>
  <si>
    <t>амортизация ОС</t>
  </si>
  <si>
    <t>Плата за пользование лифтами (  "Лифтсервис")</t>
  </si>
  <si>
    <t>Налоги (налог на недвижимость, землю, по УСН)</t>
  </si>
  <si>
    <t>Судебные и пр.расходы</t>
  </si>
  <si>
    <t>Всего расходы по ЖКУ:</t>
  </si>
  <si>
    <t>Прочие доходы (пеня, проценты от депозита)</t>
  </si>
  <si>
    <t>Подрядные работы (покос травы, уборка снега)</t>
  </si>
  <si>
    <t>Капремонт</t>
  </si>
  <si>
    <t xml:space="preserve">    вода и стоки МОП офис</t>
  </si>
  <si>
    <t xml:space="preserve">Согласовано: Члены ревизионной комиссии: </t>
  </si>
  <si>
    <t>УТВЕРЖДЕНО на правлении ТС</t>
  </si>
  <si>
    <r>
      <t xml:space="preserve">   </t>
    </r>
    <r>
      <rPr>
        <sz val="11"/>
        <color theme="1"/>
        <rFont val="Calibri"/>
        <family val="2"/>
      </rPr>
      <t xml:space="preserve"> материалы </t>
    </r>
    <r>
      <rPr>
        <sz val="8"/>
        <color indexed="8"/>
        <rFont val="Calibri"/>
        <family val="2"/>
      </rPr>
      <t>( лампочки,моющее сред-во, хозинвентарь,бумага )</t>
    </r>
  </si>
  <si>
    <t>электроэнергия (офис, МОП)</t>
  </si>
  <si>
    <t>Капремонт (перечисление на депозит)</t>
  </si>
  <si>
    <t>ТС ЖД.30,34,36,38 по ул.Есенина</t>
  </si>
  <si>
    <t>Председатель  правления</t>
  </si>
  <si>
    <t>_____________</t>
  </si>
  <si>
    <t>Готовко Н.В.</t>
  </si>
  <si>
    <t>Агзамова Т.А.</t>
  </si>
  <si>
    <t>И.о.управляющего ТС</t>
  </si>
  <si>
    <t>Обслуживание ИПТЭ ("Иста")</t>
  </si>
  <si>
    <t>Смету доходов и расходов ТС на 2012 год с до-</t>
  </si>
  <si>
    <t>Уточненная смета доходов и расходов,</t>
  </si>
  <si>
    <t xml:space="preserve">ходом 138 684 960 бел.руб. считать не дейст- </t>
  </si>
  <si>
    <t>вительной!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</si>
</sst>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39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0" xfId="0" applyNumberFormat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0" xfId="0" applyBorder="1" applyAlignment="1">
      <alignment/>
    </xf>
    <xf numFmtId="3" fontId="37" fillId="0" borderId="10" xfId="0" applyNumberFormat="1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3" fontId="39" fillId="0" borderId="16" xfId="0" applyNumberFormat="1" applyFont="1" applyBorder="1" applyAlignment="1">
      <alignment wrapText="1"/>
    </xf>
    <xf numFmtId="0" fontId="37" fillId="0" borderId="13" xfId="0" applyFont="1" applyBorder="1" applyAlignment="1">
      <alignment wrapText="1"/>
    </xf>
    <xf numFmtId="3" fontId="37" fillId="0" borderId="16" xfId="0" applyNumberFormat="1" applyFont="1" applyBorder="1" applyAlignment="1">
      <alignment wrapText="1"/>
    </xf>
    <xf numFmtId="0" fontId="37" fillId="0" borderId="14" xfId="0" applyFont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3" fontId="0" fillId="0" borderId="10" xfId="0" applyNumberFormat="1" applyFont="1" applyBorder="1" applyAlignment="1">
      <alignment wrapText="1"/>
    </xf>
    <xf numFmtId="3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8" xfId="0" applyNumberFormat="1" applyFont="1" applyBorder="1" applyAlignment="1">
      <alignment wrapText="1"/>
    </xf>
    <xf numFmtId="0" fontId="37" fillId="0" borderId="19" xfId="0" applyFont="1" applyBorder="1" applyAlignment="1">
      <alignment horizontal="center" wrapText="1"/>
    </xf>
    <xf numFmtId="0" fontId="37" fillId="0" borderId="19" xfId="0" applyFont="1" applyBorder="1" applyAlignment="1">
      <alignment wrapText="1"/>
    </xf>
    <xf numFmtId="165" fontId="0" fillId="0" borderId="20" xfId="42" applyNumberFormat="1" applyFont="1" applyBorder="1" applyAlignment="1">
      <alignment wrapText="1"/>
    </xf>
    <xf numFmtId="3" fontId="3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7" fillId="0" borderId="2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7" fillId="0" borderId="20" xfId="0" applyFont="1" applyBorder="1" applyAlignment="1">
      <alignment horizontal="center" wrapText="1"/>
    </xf>
    <xf numFmtId="3" fontId="37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 wrapText="1"/>
    </xf>
    <xf numFmtId="3" fontId="37" fillId="0" borderId="2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3" fontId="37" fillId="0" borderId="0" xfId="0" applyNumberFormat="1" applyFont="1" applyBorder="1" applyAlignment="1">
      <alignment horizontal="center" wrapText="1"/>
    </xf>
    <xf numFmtId="165" fontId="0" fillId="0" borderId="20" xfId="42" applyNumberFormat="1" applyFont="1" applyBorder="1" applyAlignment="1">
      <alignment horizontal="center" wrapText="1"/>
    </xf>
    <xf numFmtId="165" fontId="37" fillId="0" borderId="20" xfId="42" applyNumberFormat="1" applyFont="1" applyBorder="1" applyAlignment="1">
      <alignment horizontal="center" wrapText="1"/>
    </xf>
    <xf numFmtId="165" fontId="0" fillId="0" borderId="10" xfId="42" applyNumberFormat="1" applyFont="1" applyBorder="1" applyAlignment="1">
      <alignment/>
    </xf>
    <xf numFmtId="3" fontId="0" fillId="0" borderId="20" xfId="0" applyNumberForma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0" borderId="22" xfId="0" applyNumberFormat="1" applyBorder="1" applyAlignment="1">
      <alignment/>
    </xf>
    <xf numFmtId="0" fontId="37" fillId="0" borderId="0" xfId="0" applyFont="1" applyAlignment="1">
      <alignment wrapText="1"/>
    </xf>
    <xf numFmtId="0" fontId="42" fillId="0" borderId="0" xfId="0" applyFont="1" applyAlignment="1">
      <alignment wrapText="1"/>
    </xf>
    <xf numFmtId="3" fontId="37" fillId="33" borderId="10" xfId="0" applyNumberFormat="1" applyFont="1" applyFill="1" applyBorder="1" applyAlignment="1">
      <alignment wrapText="1"/>
    </xf>
    <xf numFmtId="0" fontId="43" fillId="0" borderId="13" xfId="0" applyFont="1" applyBorder="1" applyAlignment="1">
      <alignment horizontal="left" wrapText="1"/>
    </xf>
    <xf numFmtId="3" fontId="39" fillId="0" borderId="23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2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A7" sqref="A7:G7"/>
    </sheetView>
  </sheetViews>
  <sheetFormatPr defaultColWidth="9.140625" defaultRowHeight="15"/>
  <cols>
    <col min="1" max="1" width="48.00390625" style="1" customWidth="1"/>
    <col min="2" max="2" width="14.57421875" style="1" customWidth="1"/>
    <col min="3" max="3" width="12.7109375" style="0" customWidth="1"/>
    <col min="4" max="4" width="12.00390625" style="0" customWidth="1"/>
    <col min="5" max="5" width="12.8515625" style="0" customWidth="1"/>
    <col min="6" max="6" width="12.140625" style="0" customWidth="1"/>
    <col min="7" max="7" width="12.8515625" style="0" customWidth="1"/>
    <col min="8" max="8" width="5.421875" style="0" customWidth="1"/>
    <col min="9" max="9" width="9.8515625" style="0" customWidth="1"/>
    <col min="10" max="10" width="5.140625" style="0" customWidth="1"/>
    <col min="11" max="11" width="10.57421875" style="3" customWidth="1"/>
    <col min="12" max="12" width="10.00390625" style="3" customWidth="1"/>
  </cols>
  <sheetData>
    <row r="1" spans="1:7" ht="15">
      <c r="A1" s="1" t="s">
        <v>70</v>
      </c>
      <c r="E1" s="70" t="s">
        <v>58</v>
      </c>
      <c r="F1" s="70"/>
      <c r="G1" s="70"/>
    </row>
    <row r="2" spans="1:5" ht="15">
      <c r="A2" s="1" t="s">
        <v>69</v>
      </c>
      <c r="E2" t="s">
        <v>63</v>
      </c>
    </row>
    <row r="3" spans="1:5" ht="15">
      <c r="A3" s="1" t="s">
        <v>71</v>
      </c>
      <c r="E3" t="s">
        <v>62</v>
      </c>
    </row>
    <row r="4" spans="1:7" ht="15" customHeight="1">
      <c r="A4" s="1" t="s">
        <v>72</v>
      </c>
      <c r="C4" s="40"/>
      <c r="E4" s="70" t="s">
        <v>20</v>
      </c>
      <c r="F4" s="70"/>
      <c r="G4" s="70"/>
    </row>
    <row r="5" spans="1:7" ht="15.75">
      <c r="A5" s="71" t="s">
        <v>7</v>
      </c>
      <c r="B5" s="71"/>
      <c r="C5" s="71"/>
      <c r="D5" s="71"/>
      <c r="E5" s="71"/>
      <c r="F5" s="71"/>
      <c r="G5" s="71"/>
    </row>
    <row r="6" spans="1:7" ht="15.75">
      <c r="A6" s="71" t="s">
        <v>8</v>
      </c>
      <c r="B6" s="71"/>
      <c r="C6" s="71"/>
      <c r="D6" s="71"/>
      <c r="E6" s="71"/>
      <c r="F6" s="71"/>
      <c r="G6" s="71"/>
    </row>
    <row r="7" spans="1:7" ht="16.5" thickBot="1">
      <c r="A7" s="71" t="s">
        <v>19</v>
      </c>
      <c r="B7" s="71"/>
      <c r="C7" s="71"/>
      <c r="D7" s="71"/>
      <c r="E7" s="71"/>
      <c r="F7" s="71"/>
      <c r="G7" s="71"/>
    </row>
    <row r="8" spans="1:7" ht="15">
      <c r="A8" s="63" t="s">
        <v>12</v>
      </c>
      <c r="B8" s="68" t="s">
        <v>45</v>
      </c>
      <c r="C8" s="65" t="s">
        <v>18</v>
      </c>
      <c r="D8" s="65" t="s">
        <v>5</v>
      </c>
      <c r="E8" s="65"/>
      <c r="F8" s="65"/>
      <c r="G8" s="67"/>
    </row>
    <row r="9" spans="1:7" ht="15.75" thickBot="1">
      <c r="A9" s="64"/>
      <c r="B9" s="69"/>
      <c r="C9" s="66"/>
      <c r="D9" s="39">
        <v>1</v>
      </c>
      <c r="E9" s="39">
        <v>2</v>
      </c>
      <c r="F9" s="39">
        <v>3</v>
      </c>
      <c r="G9" s="13">
        <v>4</v>
      </c>
    </row>
    <row r="10" spans="1:7" ht="15">
      <c r="A10" s="21" t="s">
        <v>6</v>
      </c>
      <c r="B10" s="33"/>
      <c r="C10" s="22"/>
      <c r="D10" s="22"/>
      <c r="E10" s="22"/>
      <c r="F10" s="22"/>
      <c r="G10" s="23"/>
    </row>
    <row r="11" spans="1:7" ht="16.5" customHeight="1">
      <c r="A11" s="15" t="s">
        <v>36</v>
      </c>
      <c r="B11" s="34"/>
      <c r="C11" s="11"/>
      <c r="D11" s="12"/>
      <c r="E11" s="12"/>
      <c r="F11" s="12"/>
      <c r="G11" s="16"/>
    </row>
    <row r="12" spans="1:10" ht="16.5" customHeight="1">
      <c r="A12" s="17" t="s">
        <v>44</v>
      </c>
      <c r="B12" s="43">
        <v>319748514</v>
      </c>
      <c r="C12" s="5">
        <v>361000000</v>
      </c>
      <c r="D12" s="6">
        <v>151000000</v>
      </c>
      <c r="E12" s="6">
        <v>42000000</v>
      </c>
      <c r="F12" s="6">
        <v>28000000</v>
      </c>
      <c r="G12" s="18">
        <v>140000000</v>
      </c>
      <c r="J12" s="4"/>
    </row>
    <row r="13" spans="1:10" ht="16.5" customHeight="1">
      <c r="A13" s="17" t="s">
        <v>4</v>
      </c>
      <c r="B13" s="43">
        <v>22993512</v>
      </c>
      <c r="C13" s="5">
        <f aca="true" t="shared" si="0" ref="C13:C22">SUM(D13:G13)</f>
        <v>33200000</v>
      </c>
      <c r="D13" s="6">
        <v>8300000</v>
      </c>
      <c r="E13" s="6">
        <v>8300000</v>
      </c>
      <c r="F13" s="6">
        <v>8300000</v>
      </c>
      <c r="G13" s="6">
        <v>8300000</v>
      </c>
      <c r="J13" s="4"/>
    </row>
    <row r="14" spans="1:10" ht="15" customHeight="1">
      <c r="A14" s="17" t="s">
        <v>49</v>
      </c>
      <c r="B14" s="43">
        <v>56865998</v>
      </c>
      <c r="C14" s="5">
        <f t="shared" si="0"/>
        <v>66000000</v>
      </c>
      <c r="D14" s="6">
        <v>16500000</v>
      </c>
      <c r="E14" s="6">
        <v>16500000</v>
      </c>
      <c r="F14" s="6">
        <v>16500000</v>
      </c>
      <c r="G14" s="18">
        <v>16500000</v>
      </c>
      <c r="J14" s="4"/>
    </row>
    <row r="15" spans="1:10" ht="15" customHeight="1">
      <c r="A15" s="17" t="s">
        <v>21</v>
      </c>
      <c r="B15" s="43">
        <v>38819699</v>
      </c>
      <c r="C15" s="5">
        <f t="shared" si="0"/>
        <v>61000000</v>
      </c>
      <c r="D15" s="6">
        <v>15000000</v>
      </c>
      <c r="E15" s="6">
        <v>15000000</v>
      </c>
      <c r="F15" s="6">
        <v>15500000</v>
      </c>
      <c r="G15" s="6">
        <v>15500000</v>
      </c>
      <c r="J15" s="4"/>
    </row>
    <row r="16" spans="1:10" ht="15" customHeight="1">
      <c r="A16" s="17" t="s">
        <v>22</v>
      </c>
      <c r="B16" s="43">
        <v>126213985</v>
      </c>
      <c r="C16" s="25">
        <v>243000000</v>
      </c>
      <c r="D16" s="25">
        <v>54000000</v>
      </c>
      <c r="E16" s="25">
        <v>63000000</v>
      </c>
      <c r="F16" s="25">
        <v>63000000</v>
      </c>
      <c r="G16" s="25">
        <v>63000000</v>
      </c>
      <c r="J16" s="4"/>
    </row>
    <row r="17" spans="1:10" ht="15" customHeight="1">
      <c r="A17" s="17" t="s">
        <v>35</v>
      </c>
      <c r="B17" s="43">
        <v>11911920</v>
      </c>
      <c r="C17" s="5">
        <f t="shared" si="0"/>
        <v>18900000</v>
      </c>
      <c r="D17" s="6">
        <v>4725000</v>
      </c>
      <c r="E17" s="6">
        <v>4725000</v>
      </c>
      <c r="F17" s="6">
        <v>4725000</v>
      </c>
      <c r="G17" s="6">
        <v>4725000</v>
      </c>
      <c r="J17" s="4"/>
    </row>
    <row r="18" spans="1:10" ht="15" customHeight="1">
      <c r="A18" s="17" t="s">
        <v>26</v>
      </c>
      <c r="B18" s="43">
        <v>12935221</v>
      </c>
      <c r="C18" s="5">
        <v>30000000</v>
      </c>
      <c r="D18" s="6">
        <v>5000000</v>
      </c>
      <c r="E18" s="6">
        <v>5000000</v>
      </c>
      <c r="F18" s="6">
        <v>10000000</v>
      </c>
      <c r="G18" s="6">
        <v>10000000</v>
      </c>
      <c r="J18" s="4"/>
    </row>
    <row r="19" spans="1:10" ht="15" customHeight="1">
      <c r="A19" s="17" t="s">
        <v>24</v>
      </c>
      <c r="B19" s="43">
        <f>8565358</f>
        <v>8565358</v>
      </c>
      <c r="C19" s="5">
        <f>SUM(D19:G19)</f>
        <v>9525000</v>
      </c>
      <c r="D19" s="6">
        <v>3000000</v>
      </c>
      <c r="E19" s="6">
        <v>825000</v>
      </c>
      <c r="F19" s="6">
        <v>3300000</v>
      </c>
      <c r="G19" s="6">
        <v>2400000</v>
      </c>
      <c r="J19" s="4"/>
    </row>
    <row r="20" spans="1:10" ht="15" customHeight="1">
      <c r="A20" s="17" t="s">
        <v>28</v>
      </c>
      <c r="B20" s="43">
        <v>89760771</v>
      </c>
      <c r="C20" s="5">
        <f t="shared" si="0"/>
        <v>136000000</v>
      </c>
      <c r="D20" s="6">
        <v>34000000</v>
      </c>
      <c r="E20" s="6">
        <v>34000000</v>
      </c>
      <c r="F20" s="6">
        <v>34000000</v>
      </c>
      <c r="G20" s="6">
        <v>34000000</v>
      </c>
      <c r="J20" s="4"/>
    </row>
    <row r="21" spans="1:10" ht="15" customHeight="1">
      <c r="A21" s="17" t="s">
        <v>29</v>
      </c>
      <c r="B21" s="43">
        <v>2367327</v>
      </c>
      <c r="C21" s="5">
        <f t="shared" si="0"/>
        <v>2880000</v>
      </c>
      <c r="D21" s="6">
        <v>720000</v>
      </c>
      <c r="E21" s="6">
        <v>720000</v>
      </c>
      <c r="F21" s="6">
        <v>720000</v>
      </c>
      <c r="G21" s="6">
        <v>720000</v>
      </c>
      <c r="J21" s="4"/>
    </row>
    <row r="22" spans="1:10" ht="15" customHeight="1">
      <c r="A22" s="17" t="s">
        <v>47</v>
      </c>
      <c r="B22" s="43">
        <v>15093149</v>
      </c>
      <c r="C22" s="5">
        <f t="shared" si="0"/>
        <v>16000000</v>
      </c>
      <c r="D22" s="6">
        <v>4000000</v>
      </c>
      <c r="E22" s="6">
        <v>4000000</v>
      </c>
      <c r="F22" s="6">
        <v>4000000</v>
      </c>
      <c r="G22" s="6">
        <v>4000000</v>
      </c>
      <c r="J22" s="4"/>
    </row>
    <row r="23" spans="1:10" ht="15" customHeight="1">
      <c r="A23" s="28" t="s">
        <v>68</v>
      </c>
      <c r="B23" s="51"/>
      <c r="C23" s="5">
        <v>10060000</v>
      </c>
      <c r="D23" s="50"/>
      <c r="E23" s="59">
        <v>10060000</v>
      </c>
      <c r="F23" s="8"/>
      <c r="G23" s="50"/>
      <c r="J23" s="4"/>
    </row>
    <row r="24" spans="1:10" ht="15" customHeight="1">
      <c r="A24" s="19" t="s">
        <v>37</v>
      </c>
      <c r="B24" s="44">
        <f aca="true" t="shared" si="1" ref="B24:G24">SUM(B12:B23)</f>
        <v>705275454</v>
      </c>
      <c r="C24" s="9">
        <f t="shared" si="1"/>
        <v>987565000</v>
      </c>
      <c r="D24" s="31">
        <f t="shared" si="1"/>
        <v>296245000</v>
      </c>
      <c r="E24" s="31">
        <f t="shared" si="1"/>
        <v>204130000</v>
      </c>
      <c r="F24" s="31">
        <f t="shared" si="1"/>
        <v>188045000</v>
      </c>
      <c r="G24" s="31">
        <f t="shared" si="1"/>
        <v>299145000</v>
      </c>
      <c r="J24" s="4"/>
    </row>
    <row r="25" spans="1:10" ht="15" customHeight="1">
      <c r="A25" s="19" t="s">
        <v>55</v>
      </c>
      <c r="B25" s="44">
        <v>189587116</v>
      </c>
      <c r="C25" s="9">
        <v>203000000</v>
      </c>
      <c r="D25" s="31">
        <v>47000000</v>
      </c>
      <c r="E25" s="31">
        <v>52000000</v>
      </c>
      <c r="F25" s="31">
        <v>52000000</v>
      </c>
      <c r="G25" s="31">
        <v>52000000</v>
      </c>
      <c r="J25" s="4"/>
    </row>
    <row r="26" spans="1:13" ht="15.75" customHeight="1">
      <c r="A26" s="19" t="s">
        <v>23</v>
      </c>
      <c r="B26" s="41"/>
      <c r="C26" s="5"/>
      <c r="D26" s="6"/>
      <c r="E26" s="6"/>
      <c r="F26" s="6"/>
      <c r="G26" s="18"/>
      <c r="K26" s="38"/>
      <c r="L26" s="38"/>
      <c r="M26" s="37"/>
    </row>
    <row r="27" spans="1:13" ht="14.25" customHeight="1">
      <c r="A27" s="17" t="s">
        <v>0</v>
      </c>
      <c r="B27" s="48">
        <v>93322307</v>
      </c>
      <c r="C27" s="5">
        <v>200000000</v>
      </c>
      <c r="D27" s="6">
        <v>40000000</v>
      </c>
      <c r="E27" s="6">
        <v>49000000</v>
      </c>
      <c r="F27" s="6">
        <v>55000000</v>
      </c>
      <c r="G27" s="6">
        <v>56000000</v>
      </c>
      <c r="I27" s="36"/>
      <c r="J27" s="37"/>
      <c r="K27" s="38"/>
      <c r="L27" s="38"/>
      <c r="M27" s="37"/>
    </row>
    <row r="28" spans="1:13" ht="14.25" customHeight="1">
      <c r="A28" s="17" t="s">
        <v>53</v>
      </c>
      <c r="B28" s="48">
        <v>49584746</v>
      </c>
      <c r="C28" s="5">
        <v>145000000</v>
      </c>
      <c r="D28" s="6">
        <v>37000000</v>
      </c>
      <c r="E28" s="6">
        <v>39000000</v>
      </c>
      <c r="F28" s="6">
        <v>33000000</v>
      </c>
      <c r="G28" s="6">
        <v>36000000</v>
      </c>
      <c r="I28" s="36"/>
      <c r="J28" s="37"/>
      <c r="K28" s="38"/>
      <c r="L28" s="38"/>
      <c r="M28" s="37"/>
    </row>
    <row r="29" spans="1:13" ht="14.25" customHeight="1">
      <c r="A29" s="19" t="s">
        <v>39</v>
      </c>
      <c r="B29" s="49">
        <f aca="true" t="shared" si="2" ref="B29:G29">SUM(B27:B28)</f>
        <v>142907053</v>
      </c>
      <c r="C29" s="9">
        <f t="shared" si="2"/>
        <v>345000000</v>
      </c>
      <c r="D29" s="31">
        <f t="shared" si="2"/>
        <v>77000000</v>
      </c>
      <c r="E29" s="31">
        <f t="shared" si="2"/>
        <v>88000000</v>
      </c>
      <c r="F29" s="31">
        <f t="shared" si="2"/>
        <v>88000000</v>
      </c>
      <c r="G29" s="32">
        <f t="shared" si="2"/>
        <v>92000000</v>
      </c>
      <c r="I29" s="36"/>
      <c r="J29" s="37"/>
      <c r="K29" s="38"/>
      <c r="L29" s="38"/>
      <c r="M29" s="37"/>
    </row>
    <row r="30" spans="1:13" ht="18" customHeight="1">
      <c r="A30" s="19" t="s">
        <v>1</v>
      </c>
      <c r="B30" s="44">
        <f>B24+B29+B25</f>
        <v>1037769623</v>
      </c>
      <c r="C30" s="57">
        <f>C24+C29+C25</f>
        <v>1535565000</v>
      </c>
      <c r="D30" s="57">
        <f>D24+D29+D25</f>
        <v>420245000</v>
      </c>
      <c r="E30" s="57">
        <f>E24+E29+E25</f>
        <v>344130000</v>
      </c>
      <c r="F30" s="57">
        <f>F24+F29+F25</f>
        <v>328045000</v>
      </c>
      <c r="G30" s="57">
        <f>G24+G29+G25</f>
        <v>443145000</v>
      </c>
      <c r="H30" s="7"/>
      <c r="I30" s="7"/>
      <c r="J30" s="7"/>
      <c r="K30" s="38"/>
      <c r="L30" s="7"/>
      <c r="M30" s="37"/>
    </row>
    <row r="31" spans="1:13" ht="15" customHeight="1">
      <c r="A31" s="14" t="s">
        <v>2</v>
      </c>
      <c r="B31" s="41"/>
      <c r="C31" s="5"/>
      <c r="D31" s="6"/>
      <c r="E31" s="6"/>
      <c r="F31" s="6"/>
      <c r="G31" s="18"/>
      <c r="K31" s="38"/>
      <c r="L31" s="38"/>
      <c r="M31" s="37"/>
    </row>
    <row r="32" spans="1:7" ht="15">
      <c r="A32" s="19" t="s">
        <v>32</v>
      </c>
      <c r="B32" s="41"/>
      <c r="C32" s="9"/>
      <c r="D32" s="8"/>
      <c r="E32" s="8"/>
      <c r="F32" s="8"/>
      <c r="G32" s="8"/>
    </row>
    <row r="33" spans="1:10" ht="15.75" customHeight="1">
      <c r="A33" s="17" t="s">
        <v>3</v>
      </c>
      <c r="B33" s="43">
        <v>216011272</v>
      </c>
      <c r="C33" s="5">
        <v>338000000</v>
      </c>
      <c r="D33" s="25">
        <v>68000000</v>
      </c>
      <c r="E33" s="25">
        <v>90000000</v>
      </c>
      <c r="F33" s="25">
        <v>90000000</v>
      </c>
      <c r="G33" s="25">
        <v>90000000</v>
      </c>
      <c r="I33" s="2"/>
      <c r="J33" s="4"/>
    </row>
    <row r="34" spans="1:7" ht="15">
      <c r="A34" s="17" t="s">
        <v>9</v>
      </c>
      <c r="B34" s="43">
        <v>25159279</v>
      </c>
      <c r="C34" s="5">
        <v>39320000</v>
      </c>
      <c r="D34" s="6">
        <v>8000000</v>
      </c>
      <c r="E34" s="6">
        <f>E33*11.6%</f>
        <v>10440000</v>
      </c>
      <c r="F34" s="6">
        <f>F33*11.6%</f>
        <v>10440000</v>
      </c>
      <c r="G34" s="6">
        <f>G33*11.6%</f>
        <v>10440000</v>
      </c>
    </row>
    <row r="35" spans="1:7" ht="15">
      <c r="A35" s="17" t="s">
        <v>10</v>
      </c>
      <c r="B35" s="43"/>
      <c r="C35" s="5"/>
      <c r="D35" s="6"/>
      <c r="E35" s="6"/>
      <c r="F35" s="6"/>
      <c r="G35" s="18"/>
    </row>
    <row r="36" spans="1:7" ht="15">
      <c r="A36" s="24" t="s">
        <v>14</v>
      </c>
      <c r="B36" s="43">
        <v>1305474</v>
      </c>
      <c r="C36" s="5">
        <f>D36+E36+F36+G36</f>
        <v>1320000</v>
      </c>
      <c r="D36" s="6">
        <v>330000</v>
      </c>
      <c r="E36" s="6">
        <v>330000</v>
      </c>
      <c r="F36" s="6">
        <v>330000</v>
      </c>
      <c r="G36" s="6">
        <v>330000</v>
      </c>
    </row>
    <row r="37" spans="1:7" ht="15">
      <c r="A37" s="24" t="s">
        <v>15</v>
      </c>
      <c r="B37" s="43">
        <v>3949852</v>
      </c>
      <c r="C37" s="5">
        <f aca="true" t="shared" si="3" ref="C37:C48">D37+E37+F37+G37</f>
        <v>7200000</v>
      </c>
      <c r="D37" s="6">
        <v>1800000</v>
      </c>
      <c r="E37" s="6">
        <v>1800000</v>
      </c>
      <c r="F37" s="6">
        <v>1800000</v>
      </c>
      <c r="G37" s="6">
        <v>1800000</v>
      </c>
    </row>
    <row r="38" spans="1:7" ht="12.75" customHeight="1">
      <c r="A38" s="24" t="s">
        <v>16</v>
      </c>
      <c r="B38" s="43">
        <v>431520</v>
      </c>
      <c r="C38" s="5">
        <f t="shared" si="3"/>
        <v>3000000</v>
      </c>
      <c r="D38" s="6">
        <v>600000</v>
      </c>
      <c r="E38" s="6">
        <v>1200000</v>
      </c>
      <c r="F38" s="6">
        <v>600000</v>
      </c>
      <c r="G38" s="18">
        <v>600000</v>
      </c>
    </row>
    <row r="39" spans="1:7" ht="14.25" customHeight="1">
      <c r="A39" s="58" t="s">
        <v>59</v>
      </c>
      <c r="B39" s="43">
        <v>9851567</v>
      </c>
      <c r="C39" s="5">
        <f t="shared" si="3"/>
        <v>29000000</v>
      </c>
      <c r="D39" s="6">
        <v>5000000</v>
      </c>
      <c r="E39" s="6">
        <v>8000000</v>
      </c>
      <c r="F39" s="6">
        <v>8000000</v>
      </c>
      <c r="G39" s="6">
        <v>8000000</v>
      </c>
    </row>
    <row r="40" spans="1:7" ht="13.5" customHeight="1">
      <c r="A40" s="24" t="s">
        <v>31</v>
      </c>
      <c r="B40" s="43">
        <v>3735378</v>
      </c>
      <c r="C40" s="5">
        <f t="shared" si="3"/>
        <v>800000</v>
      </c>
      <c r="D40" s="6">
        <v>200000</v>
      </c>
      <c r="E40" s="6">
        <v>200000</v>
      </c>
      <c r="F40" s="6">
        <v>200000</v>
      </c>
      <c r="G40" s="6">
        <v>200000</v>
      </c>
    </row>
    <row r="41" spans="1:7" ht="15" customHeight="1">
      <c r="A41" s="24" t="s">
        <v>30</v>
      </c>
      <c r="B41" s="43">
        <v>845310</v>
      </c>
      <c r="C41" s="5">
        <f t="shared" si="3"/>
        <v>760000</v>
      </c>
      <c r="D41" s="6">
        <v>190000</v>
      </c>
      <c r="E41" s="6">
        <v>190000</v>
      </c>
      <c r="F41" s="6">
        <v>190000</v>
      </c>
      <c r="G41" s="6">
        <v>190000</v>
      </c>
    </row>
    <row r="42" spans="1:7" ht="15">
      <c r="A42" s="24" t="s">
        <v>60</v>
      </c>
      <c r="B42" s="43">
        <v>3318866</v>
      </c>
      <c r="C42" s="5">
        <f t="shared" si="3"/>
        <v>864000</v>
      </c>
      <c r="D42" s="6">
        <v>216000</v>
      </c>
      <c r="E42" s="6">
        <v>216000</v>
      </c>
      <c r="F42" s="6">
        <v>216000</v>
      </c>
      <c r="G42" s="6">
        <v>216000</v>
      </c>
    </row>
    <row r="43" spans="1:7" ht="15">
      <c r="A43" s="24" t="s">
        <v>17</v>
      </c>
      <c r="B43" s="43">
        <v>2321723</v>
      </c>
      <c r="C43" s="5">
        <f t="shared" si="3"/>
        <v>2520000</v>
      </c>
      <c r="D43" s="6">
        <v>630000</v>
      </c>
      <c r="E43" s="6">
        <v>630000</v>
      </c>
      <c r="F43" s="6">
        <v>630000</v>
      </c>
      <c r="G43" s="6">
        <v>630000</v>
      </c>
    </row>
    <row r="44" spans="1:7" ht="15">
      <c r="A44" s="24" t="s">
        <v>56</v>
      </c>
      <c r="B44" s="43">
        <v>2188519</v>
      </c>
      <c r="C44" s="5">
        <f t="shared" si="3"/>
        <v>2400000</v>
      </c>
      <c r="D44" s="6">
        <v>600000</v>
      </c>
      <c r="E44" s="6">
        <v>600000</v>
      </c>
      <c r="F44" s="6">
        <v>600000</v>
      </c>
      <c r="G44" s="6">
        <v>600000</v>
      </c>
    </row>
    <row r="45" spans="1:7" ht="16.5" customHeight="1">
      <c r="A45" s="24" t="s">
        <v>46</v>
      </c>
      <c r="B45" s="43">
        <v>3994654</v>
      </c>
      <c r="C45" s="5">
        <f t="shared" si="3"/>
        <v>5480000</v>
      </c>
      <c r="D45" s="6">
        <v>1370000</v>
      </c>
      <c r="E45" s="6">
        <v>1370000</v>
      </c>
      <c r="F45" s="6">
        <v>1370000</v>
      </c>
      <c r="G45" s="6">
        <v>1370000</v>
      </c>
    </row>
    <row r="46" spans="1:7" ht="15">
      <c r="A46" s="28" t="s">
        <v>11</v>
      </c>
      <c r="B46" s="35">
        <v>938800</v>
      </c>
      <c r="C46" s="53">
        <f t="shared" si="3"/>
        <v>1500000</v>
      </c>
      <c r="E46" s="54"/>
      <c r="F46" s="54">
        <v>750000</v>
      </c>
      <c r="G46" s="54">
        <v>750000</v>
      </c>
    </row>
    <row r="47" spans="1:7" ht="15">
      <c r="A47" s="28" t="s">
        <v>25</v>
      </c>
      <c r="B47" s="35">
        <v>929036</v>
      </c>
      <c r="C47" s="8"/>
      <c r="D47" s="8"/>
      <c r="E47" s="8"/>
      <c r="F47" s="8"/>
      <c r="G47" s="8"/>
    </row>
    <row r="48" spans="1:7" ht="15">
      <c r="A48" s="28" t="s">
        <v>48</v>
      </c>
      <c r="B48" s="35">
        <v>769128</v>
      </c>
      <c r="C48" s="5">
        <f t="shared" si="3"/>
        <v>800000</v>
      </c>
      <c r="D48" s="50">
        <v>200000</v>
      </c>
      <c r="E48" s="50">
        <v>200000</v>
      </c>
      <c r="F48" s="50">
        <v>200000</v>
      </c>
      <c r="G48" s="50">
        <v>200000</v>
      </c>
    </row>
    <row r="49" spans="1:7" ht="17.25" customHeight="1">
      <c r="A49" s="19" t="s">
        <v>33</v>
      </c>
      <c r="B49" s="44">
        <f>SUM(B33:B48)</f>
        <v>275750378</v>
      </c>
      <c r="C49" s="9">
        <f>SUM(C33:C48)</f>
        <v>432964000</v>
      </c>
      <c r="D49" s="9">
        <f>SUM(D33:D48)</f>
        <v>87136000</v>
      </c>
      <c r="E49" s="9">
        <f>SUM(E33:E48)</f>
        <v>115176000</v>
      </c>
      <c r="F49" s="9">
        <f>SUM(F33:F48)</f>
        <v>115326000</v>
      </c>
      <c r="G49" s="20">
        <f>SUM(G33:G48)</f>
        <v>115326000</v>
      </c>
    </row>
    <row r="50" spans="1:7" ht="18.75" customHeight="1">
      <c r="A50" s="52" t="s">
        <v>34</v>
      </c>
      <c r="B50" s="45"/>
      <c r="C50" s="26"/>
      <c r="D50" s="26"/>
      <c r="E50" s="26"/>
      <c r="F50" s="26"/>
      <c r="G50" s="26"/>
    </row>
    <row r="51" spans="1:7" ht="15">
      <c r="A51" s="17" t="s">
        <v>44</v>
      </c>
      <c r="B51" s="43">
        <v>285347242</v>
      </c>
      <c r="C51" s="5">
        <v>361000000</v>
      </c>
      <c r="D51" s="6">
        <v>151000000</v>
      </c>
      <c r="E51" s="6">
        <v>42000000</v>
      </c>
      <c r="F51" s="6">
        <v>28000000</v>
      </c>
      <c r="G51" s="18">
        <v>140000000</v>
      </c>
    </row>
    <row r="52" spans="1:7" ht="15">
      <c r="A52" s="17" t="s">
        <v>43</v>
      </c>
      <c r="B52" s="43">
        <v>15903201</v>
      </c>
      <c r="C52" s="5">
        <f>SUM(D52:G52)</f>
        <v>16000000</v>
      </c>
      <c r="D52" s="6">
        <v>4000000</v>
      </c>
      <c r="E52" s="6">
        <v>4000000</v>
      </c>
      <c r="F52" s="6">
        <v>4000000</v>
      </c>
      <c r="G52" s="6">
        <v>4000000</v>
      </c>
    </row>
    <row r="53" spans="1:7" ht="15">
      <c r="A53" s="17" t="s">
        <v>4</v>
      </c>
      <c r="B53" s="43">
        <v>22115891</v>
      </c>
      <c r="C53" s="5">
        <f>SUM(D53:G53)</f>
        <v>33200000</v>
      </c>
      <c r="D53" s="6">
        <v>8300000</v>
      </c>
      <c r="E53" s="6">
        <v>8300000</v>
      </c>
      <c r="F53" s="6">
        <v>8300000</v>
      </c>
      <c r="G53" s="6">
        <v>8300000</v>
      </c>
    </row>
    <row r="54" spans="1:7" ht="30">
      <c r="A54" s="17" t="s">
        <v>27</v>
      </c>
      <c r="B54" s="43">
        <v>60294717</v>
      </c>
      <c r="C54" s="5">
        <f>SUM(D54:G54)</f>
        <v>66000000</v>
      </c>
      <c r="D54" s="6">
        <v>16500000</v>
      </c>
      <c r="E54" s="6">
        <v>16500000</v>
      </c>
      <c r="F54" s="6">
        <v>16500000</v>
      </c>
      <c r="G54" s="18">
        <v>16500000</v>
      </c>
    </row>
    <row r="55" spans="1:7" ht="15">
      <c r="A55" s="17" t="s">
        <v>21</v>
      </c>
      <c r="B55" s="43">
        <v>39000539</v>
      </c>
      <c r="C55" s="5">
        <f>SUM(D55:G55)</f>
        <v>61000000</v>
      </c>
      <c r="D55" s="6">
        <v>15000000</v>
      </c>
      <c r="E55" s="6">
        <v>15000000</v>
      </c>
      <c r="F55" s="6">
        <v>15500000</v>
      </c>
      <c r="G55" s="6">
        <v>15500000</v>
      </c>
    </row>
    <row r="56" spans="1:7" ht="15">
      <c r="A56" s="17" t="s">
        <v>54</v>
      </c>
      <c r="B56" s="43">
        <f>1000940+209660+990186+686+1120982+423787</f>
        <v>3746241</v>
      </c>
      <c r="C56" s="5">
        <f>SUM(D56:G56)</f>
        <v>9525000</v>
      </c>
      <c r="D56" s="6">
        <v>3000000</v>
      </c>
      <c r="E56" s="6">
        <v>825000</v>
      </c>
      <c r="F56" s="6">
        <v>3300000</v>
      </c>
      <c r="G56" s="6">
        <v>2400000</v>
      </c>
    </row>
    <row r="57" spans="1:7" ht="15">
      <c r="A57" s="17" t="s">
        <v>35</v>
      </c>
      <c r="B57" s="43">
        <f>2310000+9597520</f>
        <v>11907520</v>
      </c>
      <c r="C57" s="5">
        <f>SUM(D57:G57)</f>
        <v>18900000</v>
      </c>
      <c r="D57" s="6">
        <v>4725000</v>
      </c>
      <c r="E57" s="6">
        <v>4725000</v>
      </c>
      <c r="F57" s="6">
        <v>4725000</v>
      </c>
      <c r="G57" s="6">
        <v>4725000</v>
      </c>
    </row>
    <row r="58" spans="1:7" ht="15">
      <c r="A58" s="17" t="s">
        <v>26</v>
      </c>
      <c r="B58" s="43">
        <v>11877189</v>
      </c>
      <c r="C58" s="5">
        <v>30000000</v>
      </c>
      <c r="D58" s="6">
        <v>5000000</v>
      </c>
      <c r="E58" s="6">
        <v>5000000</v>
      </c>
      <c r="F58" s="6">
        <v>10000000</v>
      </c>
      <c r="G58" s="6">
        <v>10000000</v>
      </c>
    </row>
    <row r="59" spans="1:7" ht="15">
      <c r="A59" s="17" t="s">
        <v>28</v>
      </c>
      <c r="B59" s="43">
        <v>96521928</v>
      </c>
      <c r="C59" s="5">
        <f>SUM(D59:G59)</f>
        <v>136000000</v>
      </c>
      <c r="D59" s="6">
        <v>34000000</v>
      </c>
      <c r="E59" s="6">
        <v>34000000</v>
      </c>
      <c r="F59" s="6">
        <v>34000000</v>
      </c>
      <c r="G59" s="6">
        <v>34000000</v>
      </c>
    </row>
    <row r="60" spans="1:7" ht="15">
      <c r="A60" s="17" t="s">
        <v>29</v>
      </c>
      <c r="B60" s="43">
        <v>2597677</v>
      </c>
      <c r="C60" s="5">
        <f>SUM(D60:G60)</f>
        <v>2880000</v>
      </c>
      <c r="D60" s="6">
        <v>720000</v>
      </c>
      <c r="E60" s="6">
        <v>720000</v>
      </c>
      <c r="F60" s="6">
        <v>720000</v>
      </c>
      <c r="G60" s="6">
        <v>720000</v>
      </c>
    </row>
    <row r="61" spans="1:7" ht="15">
      <c r="A61" s="60" t="s">
        <v>68</v>
      </c>
      <c r="B61" s="43"/>
      <c r="C61" s="5">
        <v>10060000</v>
      </c>
      <c r="D61" s="50"/>
      <c r="E61" s="59">
        <v>10060000</v>
      </c>
      <c r="F61" s="8"/>
      <c r="G61" s="50"/>
    </row>
    <row r="62" spans="1:7" ht="15">
      <c r="A62" s="27" t="s">
        <v>37</v>
      </c>
      <c r="B62" s="46">
        <f>SUM(B51:B60)</f>
        <v>549312145</v>
      </c>
      <c r="C62" s="10">
        <f>SUM(C51:C61)</f>
        <v>744565000</v>
      </c>
      <c r="D62" s="10">
        <f>SUM(D51:D61)</f>
        <v>242245000</v>
      </c>
      <c r="E62" s="10">
        <f>SUM(E51:E61)</f>
        <v>141130000</v>
      </c>
      <c r="F62" s="10">
        <f>SUM(F51:F61)</f>
        <v>125045000</v>
      </c>
      <c r="G62" s="10">
        <f>SUM(G51:G61)</f>
        <v>236145000</v>
      </c>
    </row>
    <row r="63" spans="1:7" ht="15">
      <c r="A63" s="27" t="s">
        <v>61</v>
      </c>
      <c r="B63" s="44">
        <v>189587116</v>
      </c>
      <c r="C63" s="9">
        <v>203000000</v>
      </c>
      <c r="D63" s="31">
        <v>47000000</v>
      </c>
      <c r="E63" s="31">
        <v>52000000</v>
      </c>
      <c r="F63" s="31">
        <v>52000000</v>
      </c>
      <c r="G63" s="31">
        <v>52000000</v>
      </c>
    </row>
    <row r="64" spans="1:7" ht="17.25" customHeight="1">
      <c r="A64" s="29" t="s">
        <v>50</v>
      </c>
      <c r="B64" s="61">
        <f>13188913+742812</f>
        <v>13931725</v>
      </c>
      <c r="C64" s="62">
        <f>D64+E64+F64+G64</f>
        <v>23900000</v>
      </c>
      <c r="D64" s="62">
        <f>D27*0.07+800000+1600000</f>
        <v>5200000</v>
      </c>
      <c r="E64" s="62">
        <f>E27*0.07+800000+1700000</f>
        <v>5930000</v>
      </c>
      <c r="F64" s="62">
        <f>F27*0.07+800000+1700000</f>
        <v>6350000</v>
      </c>
      <c r="G64" s="62">
        <f>G27*0.07+800000+1700000</f>
        <v>6420000</v>
      </c>
    </row>
    <row r="65" spans="1:7" ht="15">
      <c r="A65" s="29" t="s">
        <v>51</v>
      </c>
      <c r="B65" s="61">
        <v>14969458</v>
      </c>
      <c r="C65" s="62">
        <f>D65+E65+F65+G65</f>
        <v>14400000</v>
      </c>
      <c r="D65" s="62">
        <v>3600000</v>
      </c>
      <c r="E65" s="62">
        <v>3600000</v>
      </c>
      <c r="F65" s="62">
        <v>3600000</v>
      </c>
      <c r="G65" s="62">
        <v>3600000</v>
      </c>
    </row>
    <row r="66" spans="1:7" ht="15">
      <c r="A66" s="27" t="s">
        <v>52</v>
      </c>
      <c r="B66" s="46">
        <f>B49+B62+B63</f>
        <v>1014649639</v>
      </c>
      <c r="C66" s="10">
        <f>C49+C62+C63+C64+C65</f>
        <v>1418829000</v>
      </c>
      <c r="D66" s="10">
        <f>D49+D62+D63+D64+D65</f>
        <v>385181000</v>
      </c>
      <c r="E66" s="10">
        <f>E49+E62+E63+E64+E65</f>
        <v>317836000</v>
      </c>
      <c r="F66" s="10">
        <f>F49+F62+F63+F64+F65</f>
        <v>302321000</v>
      </c>
      <c r="G66" s="10">
        <f>G49+G62+G63+G64+G65</f>
        <v>413491000</v>
      </c>
    </row>
    <row r="67" spans="1:7" ht="15">
      <c r="A67" s="27" t="s">
        <v>38</v>
      </c>
      <c r="B67" s="46">
        <f>B30-B66-B64-B65</f>
        <v>-5781199</v>
      </c>
      <c r="C67" s="46">
        <f>C30-C66</f>
        <v>116736000</v>
      </c>
      <c r="D67" s="46">
        <f>D30-D66</f>
        <v>35064000</v>
      </c>
      <c r="E67" s="46">
        <f>E30-E66</f>
        <v>26294000</v>
      </c>
      <c r="F67" s="46">
        <f>F30-F66</f>
        <v>25724000</v>
      </c>
      <c r="G67" s="46">
        <f>G30-G66</f>
        <v>29654000</v>
      </c>
    </row>
    <row r="68" spans="1:7" ht="3" customHeight="1" thickBot="1">
      <c r="A68" s="30" t="s">
        <v>13</v>
      </c>
      <c r="B68" s="47"/>
      <c r="C68" s="42"/>
      <c r="D68" s="42"/>
      <c r="E68" s="42"/>
      <c r="F68" s="42"/>
      <c r="G68" s="42"/>
    </row>
    <row r="69" spans="1:7" ht="15">
      <c r="A69" s="55" t="s">
        <v>67</v>
      </c>
      <c r="D69" t="s">
        <v>40</v>
      </c>
      <c r="G69" s="42"/>
    </row>
    <row r="70" spans="1:4" ht="15">
      <c r="A70" s="55" t="s">
        <v>41</v>
      </c>
      <c r="D70" t="s">
        <v>42</v>
      </c>
    </row>
    <row r="71" spans="1:3" ht="15">
      <c r="A71" s="55" t="s">
        <v>57</v>
      </c>
      <c r="B71" s="1" t="s">
        <v>64</v>
      </c>
      <c r="C71" t="s">
        <v>65</v>
      </c>
    </row>
    <row r="72" spans="2:3" ht="15">
      <c r="B72" s="56" t="s">
        <v>64</v>
      </c>
      <c r="C72" t="s">
        <v>66</v>
      </c>
    </row>
  </sheetData>
  <sheetProtection/>
  <mergeCells count="9">
    <mergeCell ref="A8:A9"/>
    <mergeCell ref="C8:C9"/>
    <mergeCell ref="D8:G8"/>
    <mergeCell ref="B8:B9"/>
    <mergeCell ref="E1:G1"/>
    <mergeCell ref="E4:G4"/>
    <mergeCell ref="A5:G5"/>
    <mergeCell ref="A6:G6"/>
    <mergeCell ref="A7:G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2012-04-25T08:19:46Z</dcterms:modified>
  <cp:category/>
  <cp:version/>
  <cp:contentType/>
  <cp:contentStatus/>
</cp:coreProperties>
</file>